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6470" windowHeight="952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'パターン3-2'!$A$11:$U$111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'パターン3-2'!$A$1:$L$111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R74" i="80" l="1"/>
  <c r="J13" i="73" l="1"/>
  <c r="I13" i="73"/>
  <c r="J12" i="73"/>
  <c r="I12" i="73"/>
  <c r="E12" i="73" l="1"/>
  <c r="K12" i="73" s="1"/>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2" i="80"/>
  <c r="R31" i="80"/>
  <c r="R30" i="80"/>
  <c r="R29" i="80"/>
  <c r="R27" i="80"/>
  <c r="R26" i="80"/>
  <c r="R25" i="80"/>
  <c r="R24" i="80"/>
  <c r="R23" i="80"/>
  <c r="R22" i="80"/>
  <c r="R21" i="80"/>
  <c r="R20" i="80"/>
  <c r="R18" i="80"/>
  <c r="R17"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6" i="80"/>
  <c r="Q37" i="80"/>
  <c r="Q38" i="80"/>
  <c r="Q39" i="80"/>
  <c r="Q40" i="80"/>
  <c r="Q43" i="80"/>
  <c r="Q45" i="80"/>
  <c r="Q47" i="80"/>
  <c r="Q51" i="80"/>
  <c r="Q52" i="80"/>
  <c r="Q54" i="80"/>
  <c r="Q55" i="80"/>
  <c r="Q57" i="80"/>
  <c r="Q58" i="80"/>
  <c r="Q59" i="80"/>
  <c r="Q60" i="80"/>
  <c r="Q61" i="80"/>
  <c r="Q63" i="80"/>
  <c r="Q64"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D55" i="80"/>
  <c r="D59" i="80"/>
  <c r="D63" i="80"/>
  <c r="E63" i="80" s="1"/>
  <c r="D26" i="80"/>
  <c r="D30" i="80"/>
  <c r="D34" i="80"/>
  <c r="D38" i="80"/>
  <c r="E38" i="80" s="1"/>
  <c r="D42" i="80"/>
  <c r="D46" i="80"/>
  <c r="D50" i="80"/>
  <c r="D54" i="80"/>
  <c r="D58" i="80"/>
  <c r="E58" i="80" s="1"/>
  <c r="D62" i="80"/>
  <c r="E26" i="80"/>
  <c r="E31" i="80"/>
  <c r="E32" i="80"/>
  <c r="E35" i="80"/>
  <c r="E42" i="80"/>
  <c r="E60" i="80"/>
  <c r="E54" i="80" l="1"/>
  <c r="E62" i="80"/>
  <c r="E46" i="80"/>
  <c r="E30" i="80"/>
  <c r="E49" i="80"/>
  <c r="E56" i="80"/>
  <c r="E52" i="80"/>
  <c r="E40" i="80"/>
  <c r="E28" i="80"/>
  <c r="E67" i="73"/>
  <c r="E71" i="73"/>
  <c r="E83" i="73"/>
  <c r="E87" i="73"/>
  <c r="E99" i="73"/>
  <c r="E103" i="73"/>
  <c r="E93" i="73"/>
  <c r="E35" i="73"/>
  <c r="E51" i="73"/>
  <c r="E61" i="73"/>
  <c r="E50" i="80"/>
  <c r="E34" i="80"/>
  <c r="E41" i="80"/>
  <c r="E37" i="80"/>
  <c r="E33" i="80"/>
  <c r="E55" i="80"/>
  <c r="E51" i="80"/>
  <c r="E47" i="80"/>
  <c r="E59" i="80"/>
  <c r="E43" i="80"/>
  <c r="E27" i="80"/>
  <c r="E53" i="80"/>
  <c r="E45" i="80"/>
  <c r="E29" i="73"/>
  <c r="E49" i="73"/>
  <c r="E54" i="73"/>
  <c r="E64" i="73"/>
  <c r="E81" i="73"/>
  <c r="E106" i="73"/>
  <c r="E107" i="73"/>
  <c r="E43" i="73"/>
  <c r="E91" i="73"/>
  <c r="E75" i="73"/>
  <c r="E59" i="73"/>
  <c r="E86" i="73"/>
  <c r="E44" i="73"/>
  <c r="E76" i="73"/>
  <c r="E108" i="73"/>
  <c r="E48" i="73"/>
  <c r="E58" i="73"/>
  <c r="E96" i="73"/>
  <c r="E38" i="73"/>
  <c r="E70" i="73"/>
  <c r="E102" i="73"/>
  <c r="E32" i="73"/>
  <c r="E42" i="73"/>
  <c r="E55" i="73"/>
  <c r="E80" i="73"/>
  <c r="E90" i="73"/>
  <c r="E30" i="73"/>
  <c r="E36" i="73"/>
  <c r="E62" i="73"/>
  <c r="E68" i="73"/>
  <c r="E84" i="73"/>
  <c r="E110" i="73"/>
  <c r="E60" i="73"/>
  <c r="E26" i="73"/>
  <c r="E39" i="73"/>
  <c r="E74" i="73"/>
  <c r="E52" i="73"/>
  <c r="E78" i="73"/>
  <c r="E94" i="73"/>
  <c r="E100" i="73"/>
  <c r="E25" i="73"/>
  <c r="E31" i="73"/>
  <c r="E40" i="73"/>
  <c r="E41" i="73"/>
  <c r="E47" i="73"/>
  <c r="E56" i="73"/>
  <c r="E57" i="73"/>
  <c r="E63" i="73"/>
  <c r="E72" i="73"/>
  <c r="E73" i="73"/>
  <c r="E79" i="73"/>
  <c r="E88" i="73"/>
  <c r="E89" i="73"/>
  <c r="E95" i="73"/>
  <c r="E104" i="73"/>
  <c r="E105" i="73"/>
  <c r="E111" i="73"/>
  <c r="E24" i="73"/>
  <c r="H24" i="73" l="1"/>
  <c r="K24" i="73"/>
  <c r="H63" i="73"/>
  <c r="K63" i="73"/>
  <c r="H57" i="73"/>
  <c r="K57" i="73"/>
  <c r="H56" i="73"/>
  <c r="K56" i="73"/>
  <c r="H47" i="73"/>
  <c r="K47" i="73"/>
  <c r="H41" i="73"/>
  <c r="K41" i="73"/>
  <c r="H40" i="73"/>
  <c r="K40" i="73"/>
  <c r="H31" i="73"/>
  <c r="K31" i="73"/>
  <c r="H25" i="73"/>
  <c r="K25" i="73"/>
  <c r="H52" i="73"/>
  <c r="K52" i="73"/>
  <c r="H39" i="73"/>
  <c r="K39" i="73"/>
  <c r="H26" i="73"/>
  <c r="K26" i="73"/>
  <c r="H60" i="73"/>
  <c r="K60" i="73"/>
  <c r="H62" i="73"/>
  <c r="K62" i="73"/>
  <c r="H36" i="73"/>
  <c r="K36" i="73"/>
  <c r="H30" i="73"/>
  <c r="K30" i="73"/>
  <c r="H55" i="73"/>
  <c r="K55" i="73"/>
  <c r="H42" i="73"/>
  <c r="K42" i="73"/>
  <c r="H32" i="73"/>
  <c r="K32" i="73"/>
  <c r="H38" i="73"/>
  <c r="K38" i="73"/>
  <c r="H58" i="73"/>
  <c r="K58" i="73"/>
  <c r="H48" i="73"/>
  <c r="K48" i="73"/>
  <c r="H44" i="73"/>
  <c r="K44" i="73"/>
  <c r="H59" i="73"/>
  <c r="K59" i="73"/>
  <c r="H43" i="73"/>
  <c r="K43" i="73"/>
  <c r="H64" i="73"/>
  <c r="K64" i="73"/>
  <c r="H54" i="73"/>
  <c r="K54" i="73"/>
  <c r="H49" i="73"/>
  <c r="K49" i="73"/>
  <c r="H29" i="73"/>
  <c r="K29" i="73"/>
  <c r="H61" i="73"/>
  <c r="K61" i="73"/>
  <c r="H51" i="73"/>
  <c r="K51" i="73"/>
  <c r="H35" i="73"/>
  <c r="K35" i="73"/>
  <c r="H105" i="73"/>
  <c r="K105" i="73"/>
  <c r="H88" i="73"/>
  <c r="K88" i="73" s="1"/>
  <c r="H100" i="73"/>
  <c r="K100" i="73"/>
  <c r="H74" i="73"/>
  <c r="K74" i="73" s="1"/>
  <c r="H110" i="73"/>
  <c r="K110" i="73"/>
  <c r="H70" i="73"/>
  <c r="K70" i="73" s="1"/>
  <c r="H86" i="73"/>
  <c r="K86" i="73"/>
  <c r="H93" i="73"/>
  <c r="K93" i="73" s="1"/>
  <c r="H83" i="73"/>
  <c r="K83" i="73"/>
  <c r="H104" i="73"/>
  <c r="K104" i="73" s="1"/>
  <c r="H79" i="73"/>
  <c r="K79" i="73"/>
  <c r="H94" i="73"/>
  <c r="K94" i="73" s="1"/>
  <c r="H84" i="73"/>
  <c r="K84" i="73"/>
  <c r="H108" i="73"/>
  <c r="K108" i="73" s="1"/>
  <c r="H107" i="73"/>
  <c r="K107" i="73"/>
  <c r="H103" i="73"/>
  <c r="K103" i="73" s="1"/>
  <c r="H71" i="73"/>
  <c r="K71" i="73"/>
  <c r="H95" i="73"/>
  <c r="K95" i="73" s="1"/>
  <c r="H78" i="73"/>
  <c r="K78" i="73"/>
  <c r="H90" i="73"/>
  <c r="K90" i="73" s="1"/>
  <c r="H96" i="73"/>
  <c r="K96" i="73"/>
  <c r="H76" i="73"/>
  <c r="K76" i="73" s="1"/>
  <c r="H75" i="73"/>
  <c r="K75" i="73"/>
  <c r="H106" i="73"/>
  <c r="K106" i="73" s="1"/>
  <c r="H99" i="73"/>
  <c r="K99" i="73"/>
  <c r="H67" i="73"/>
  <c r="K67" i="73" s="1"/>
  <c r="H73" i="73"/>
  <c r="K73" i="73"/>
  <c r="H68" i="73"/>
  <c r="K68" i="73" s="1"/>
  <c r="H111" i="73"/>
  <c r="K111" i="73"/>
  <c r="H89" i="73"/>
  <c r="K89" i="73" s="1"/>
  <c r="H72" i="73"/>
  <c r="K72" i="73"/>
  <c r="H80" i="73"/>
  <c r="K80" i="73" s="1"/>
  <c r="H102" i="73"/>
  <c r="K102" i="73"/>
  <c r="H91" i="73"/>
  <c r="K91" i="73" s="1"/>
  <c r="H81" i="73"/>
  <c r="K81" i="73"/>
  <c r="H87" i="73"/>
  <c r="K87" i="73" s="1"/>
  <c r="E46" i="73"/>
  <c r="F86" i="73"/>
  <c r="F83" i="73"/>
  <c r="F89" i="73"/>
  <c r="F81" i="73"/>
  <c r="F67" i="73"/>
  <c r="E27" i="73"/>
  <c r="F35" i="73"/>
  <c r="E92" i="73"/>
  <c r="E28" i="73"/>
  <c r="F99" i="73"/>
  <c r="F51" i="73"/>
  <c r="F74" i="73"/>
  <c r="F29" i="73"/>
  <c r="E109" i="73"/>
  <c r="E77" i="73"/>
  <c r="E45" i="73"/>
  <c r="F110" i="73"/>
  <c r="E97" i="73"/>
  <c r="E65" i="73"/>
  <c r="E33" i="73"/>
  <c r="F46" i="73"/>
  <c r="F93" i="73"/>
  <c r="F61" i="73"/>
  <c r="F78" i="73"/>
  <c r="F42" i="73"/>
  <c r="F111" i="73"/>
  <c r="E101" i="73"/>
  <c r="E50" i="73"/>
  <c r="F47" i="73"/>
  <c r="E37" i="73"/>
  <c r="F62" i="73"/>
  <c r="F80" i="73"/>
  <c r="F96" i="73"/>
  <c r="F71" i="73"/>
  <c r="F48" i="73"/>
  <c r="F108" i="73"/>
  <c r="F44" i="73"/>
  <c r="F73" i="73"/>
  <c r="E66" i="73"/>
  <c r="F63" i="73"/>
  <c r="E53" i="73"/>
  <c r="F94" i="73"/>
  <c r="F30" i="73"/>
  <c r="F103" i="73"/>
  <c r="F102" i="73"/>
  <c r="F38" i="73"/>
  <c r="F59" i="73"/>
  <c r="F49" i="73"/>
  <c r="F43" i="73"/>
  <c r="E82" i="73"/>
  <c r="F79" i="73"/>
  <c r="E69" i="73"/>
  <c r="F25" i="73"/>
  <c r="F26" i="73"/>
  <c r="F60" i="73"/>
  <c r="F32" i="73"/>
  <c r="F76" i="73"/>
  <c r="F54" i="73"/>
  <c r="F91" i="73"/>
  <c r="F105" i="73"/>
  <c r="E98" i="73"/>
  <c r="F95" i="73"/>
  <c r="E85" i="73"/>
  <c r="F56" i="73"/>
  <c r="F41" i="73"/>
  <c r="E34" i="73"/>
  <c r="F31" i="73"/>
  <c r="F100" i="73"/>
  <c r="F52" i="73"/>
  <c r="F87" i="73"/>
  <c r="F39" i="73"/>
  <c r="F68" i="73"/>
  <c r="F36" i="73"/>
  <c r="F90" i="73"/>
  <c r="F55" i="73"/>
  <c r="F70" i="73"/>
  <c r="F58" i="73"/>
  <c r="F75" i="73"/>
  <c r="F107" i="73"/>
  <c r="F24" i="73"/>
  <c r="H34" i="73" l="1"/>
  <c r="K34" i="73"/>
  <c r="H53" i="73"/>
  <c r="K53" i="73"/>
  <c r="H37" i="73"/>
  <c r="K37" i="73"/>
  <c r="H50" i="73"/>
  <c r="K50" i="73"/>
  <c r="H33" i="73"/>
  <c r="K33" i="73"/>
  <c r="H65" i="73"/>
  <c r="K65" i="73"/>
  <c r="H28" i="73"/>
  <c r="K28" i="73"/>
  <c r="H27" i="73"/>
  <c r="K27" i="73"/>
  <c r="H46" i="73"/>
  <c r="K46" i="73"/>
  <c r="H85" i="73"/>
  <c r="K85" i="73"/>
  <c r="H66" i="73"/>
  <c r="K66" i="73" s="1"/>
  <c r="H101" i="73"/>
  <c r="K101" i="73"/>
  <c r="H77" i="73"/>
  <c r="K77" i="73" s="1"/>
  <c r="H82" i="73"/>
  <c r="K82" i="73"/>
  <c r="H97" i="73"/>
  <c r="K97" i="73" s="1"/>
  <c r="H109" i="73"/>
  <c r="K109" i="73"/>
  <c r="H98" i="73"/>
  <c r="K98" i="73" s="1"/>
  <c r="H69" i="73"/>
  <c r="K69" i="73"/>
  <c r="H92" i="73"/>
  <c r="K92" i="73" s="1"/>
  <c r="F27" i="73"/>
  <c r="F92" i="73"/>
  <c r="F106" i="73"/>
  <c r="F45" i="73"/>
  <c r="H45" i="73"/>
  <c r="K45" i="73" s="1"/>
  <c r="F40" i="73"/>
  <c r="F88" i="73"/>
  <c r="F65" i="73"/>
  <c r="F104" i="73"/>
  <c r="F33" i="73"/>
  <c r="F64" i="73"/>
  <c r="F84" i="73"/>
  <c r="F28" i="73"/>
  <c r="F57" i="73"/>
  <c r="F109" i="73"/>
  <c r="F72" i="73"/>
  <c r="F77" i="73"/>
  <c r="F97" i="73"/>
  <c r="F69" i="73"/>
  <c r="F85" i="73"/>
  <c r="F53" i="73"/>
  <c r="F37" i="73"/>
  <c r="F101" i="73"/>
  <c r="F34" i="73"/>
  <c r="F98" i="73"/>
  <c r="F82" i="73"/>
  <c r="F66" i="73"/>
  <c r="F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l="1"/>
  <c r="K23" i="73"/>
  <c r="D25" i="80"/>
  <c r="E27" i="60"/>
  <c r="J27" i="60" s="1"/>
  <c r="F23" i="73"/>
  <c r="G27" i="60" l="1"/>
  <c r="D24" i="80" l="1"/>
  <c r="E26" i="60"/>
  <c r="J26" i="60" s="1"/>
  <c r="E22" i="73"/>
  <c r="D23" i="80"/>
  <c r="E25" i="60"/>
  <c r="J25" i="60" s="1"/>
  <c r="E21" i="73"/>
  <c r="D34" i="76"/>
  <c r="H21" i="73" l="1"/>
  <c r="K21" i="73"/>
  <c r="H22" i="73"/>
  <c r="K22" i="73"/>
  <c r="G25" i="60"/>
  <c r="G26" i="60"/>
  <c r="F22" i="73"/>
  <c r="E24" i="80"/>
  <c r="E25" i="80"/>
  <c r="J34" i="76"/>
  <c r="N34" i="76" s="1"/>
  <c r="E34" i="76"/>
  <c r="K34" i="76"/>
  <c r="F21" i="73"/>
  <c r="M34" i="76" l="1"/>
  <c r="E23" i="80" l="1"/>
  <c r="D15" i="80" l="1"/>
  <c r="E13" i="73"/>
  <c r="E18" i="60"/>
  <c r="J18" i="60" s="1"/>
  <c r="E21" i="60"/>
  <c r="J21" i="60" s="1"/>
  <c r="D20" i="80"/>
  <c r="E23" i="60"/>
  <c r="J23" i="60" s="1"/>
  <c r="E24" i="60"/>
  <c r="J24" i="60" s="1"/>
  <c r="D18" i="76"/>
  <c r="H13" i="73" l="1"/>
  <c r="K13" i="73"/>
  <c r="J16" i="76"/>
  <c r="N16" i="76" s="1"/>
  <c r="D16" i="76"/>
  <c r="G23" i="60"/>
  <c r="G21" i="60"/>
  <c r="G24" i="60"/>
  <c r="G18" i="60"/>
  <c r="D19" i="80"/>
  <c r="D21" i="80"/>
  <c r="D22" i="80"/>
  <c r="D16" i="80"/>
  <c r="E20" i="73"/>
  <c r="E19" i="73"/>
  <c r="E18" i="73"/>
  <c r="E17" i="73"/>
  <c r="E14" i="73"/>
  <c r="E19" i="60"/>
  <c r="J19" i="60" s="1"/>
  <c r="D17" i="80"/>
  <c r="I17" i="80" s="1"/>
  <c r="D18" i="80"/>
  <c r="E20" i="60"/>
  <c r="J20" i="60" s="1"/>
  <c r="E16" i="73"/>
  <c r="J18" i="76"/>
  <c r="N18" i="76" s="1"/>
  <c r="K18" i="76"/>
  <c r="E15" i="73"/>
  <c r="E16" i="76"/>
  <c r="K16" i="76"/>
  <c r="M16" i="76" s="1"/>
  <c r="E18" i="76"/>
  <c r="H12" i="73"/>
  <c r="H16" i="73" l="1"/>
  <c r="K16" i="73"/>
  <c r="H14" i="73"/>
  <c r="K14" i="73"/>
  <c r="H17" i="73"/>
  <c r="K17" i="73"/>
  <c r="H18" i="73"/>
  <c r="K18" i="73"/>
  <c r="H19" i="73"/>
  <c r="K19" i="73"/>
  <c r="H20" i="73"/>
  <c r="K20" i="73"/>
  <c r="H15" i="73"/>
  <c r="K15" i="73"/>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F18" i="73"/>
  <c r="F12" i="73"/>
  <c r="F14" i="73"/>
  <c r="F15" i="73"/>
  <c r="F19" i="73"/>
  <c r="F17" i="73"/>
  <c r="F20" i="73"/>
  <c r="F16" i="73"/>
  <c r="N14" i="76" l="1"/>
  <c r="H23" i="105" s="1"/>
  <c r="M15" i="76"/>
  <c r="M21" i="76"/>
  <c r="M22" i="76"/>
  <c r="M19" i="76"/>
  <c r="E13" i="80"/>
  <c r="I17" i="105" s="1"/>
  <c r="M20" i="76"/>
  <c r="E14" i="76"/>
  <c r="H17" i="105" s="1"/>
  <c r="F11" i="73"/>
  <c r="G17" i="105" s="1"/>
  <c r="J15" i="60"/>
  <c r="B14" i="103" s="1"/>
  <c r="B23" i="105" s="1"/>
  <c r="G15" i="60"/>
  <c r="B6" i="103" s="1"/>
  <c r="B17" i="105" s="1"/>
  <c r="J17" i="105" l="1"/>
  <c r="C17" i="105"/>
  <c r="C10" i="103"/>
  <c r="D17" i="105" s="1"/>
  <c r="D18" i="103"/>
  <c r="E23" i="105" s="1"/>
  <c r="D6" i="106" s="1"/>
  <c r="B6" i="106" s="1"/>
  <c r="B18" i="103"/>
  <c r="C23" i="105" s="1"/>
  <c r="D10" i="103" l="1"/>
  <c r="E17" i="105" s="1"/>
  <c r="C18" i="103"/>
  <c r="D23" i="105" s="1"/>
  <c r="K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<sst xmlns="http://schemas.openxmlformats.org/spreadsheetml/2006/main" count="1101" uniqueCount="442">
  <si>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</si>
  <si>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</si>
  <si>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</si>
  <si>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</si>
  <si>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</si>
  <si>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</si>
  <si>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</si>
  <si>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</si>
  <si>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</si>
  <si>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</si>
  <si>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</si>
  <si>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</si>
  <si>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</si>
  <si>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</si>
  <si>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</si>
  <si>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</si>
  <si>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</si>
  <si>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</si>
  <si>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</si>
  <si>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</si>
  <si>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</si>
  <si>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</si>
  <si>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</si>
  <si>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</si>
  <si>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</si>
  <si>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</si>
  <si>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</si>
  <si>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</si>
  <si>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</si>
  <si>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</si>
  <si>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</si>
  <si>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</si>
  <si>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</si>
  <si>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</si>
  <si>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</si>
  <si>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</si>
  <si>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</si>
  <si>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</si>
  <si>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</si>
  <si>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</si>
  <si>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</si>
  <si>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</si>
  <si>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</si>
  <si>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</si>
  <si>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</si>
  <si>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</si>
  <si>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</si>
  <si>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</si>
  <si>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</si>
  <si>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</si>
  <si>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</si>
  <si>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</si>
  <si>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</si>
  <si>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</si>
  <si>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</si>
  <si>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</si>
  <si>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</si>
  <si>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</si>
  <si>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</si>
  <si>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</si>
  <si>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</si>
  <si>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</si>
  <si>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</si>
  <si>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</si>
  <si>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</si>
  <si>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</si>
  <si>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</si>
  <si>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</si>
  <si>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</si>
  <si>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</si>
  <si>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</si>
  <si>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</si>
  <si>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</si>
  <si>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</si>
  <si>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</si>
  <si>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</si>
  <si>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</si>
  <si>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</si>
  <si>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</si>
  <si>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</si>
  <si>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</si>
  <si>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</si>
  <si>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</si>
  <si>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</si>
  <si>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</si>
  <si>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</si>
  <si>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</si>
  <si>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</si>
  <si>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</si>
  <si>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</si>
  <si>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</si>
  <si>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</si>
  <si>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</si>
  <si>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</si>
  <si>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</si>
  <si>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</si>
  <si>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</si>
  <si>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</si>
  <si>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</si>
  <si>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</si>
  <si>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</si>
  <si>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</si>
  <si>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</si>
  <si>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</si>
  <si>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</si>
  <si>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</si>
  <si>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</si>
  <si>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</si>
  <si>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</si>
  <si>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</si>
  <si>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</si>
  <si>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</si>
  <si>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</si>
  <si>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</si>
  <si>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</si>
  <si>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</si>
  <si>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</si>
  <si>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</si>
  <si>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</si>
  <si>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</si>
  <si>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</si>
  <si>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</si>
  <si>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</si>
  <si>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</si>
  <si>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</si>
  <si>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</si>
  <si>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</si>
  <si>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</si>
  <si>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</si>
  <si>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</si>
  <si>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</si>
  <si>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</si>
  <si>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</si>
  <si>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</si>
  <si>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</si>
  <si>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</si>
  <si>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</si>
  <si>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</si>
  <si>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</si>
  <si>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</si>
  <si>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</si>
  <si>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</si>
  <si>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</si>
  <si>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</si>
  <si>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</si>
  <si>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</si>
  <si>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</si>
  <si>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</si>
  <si>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</si>
  <si>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</si>
  <si>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</si>
  <si>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</si>
  <si>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</si>
  <si>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</si>
  <si>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</si>
  <si>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</si>
  <si>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</si>
  <si>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</si>
  <si>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</si>
  <si>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</si>
  <si>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</si>
  <si>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</si>
  <si>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</si>
  <si>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</si>
  <si>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</si>
  <si>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</si>
  <si>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</si>
  <si>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</si>
  <si>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</si>
  <si>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</si>
  <si>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</si>
  <si>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</si>
  <si>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</si>
  <si>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</si>
  <si>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</si>
  <si>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</si>
  <si>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</si>
  <si>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</si>
  <si>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</si>
  <si>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</si>
  <si>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</si>
  <si>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</si>
  <si>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</si>
  <si>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</si>
  <si>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</si>
  <si>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</si>
  <si>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</si>
  <si>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</si>
  <si>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</si>
  <si>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</si>
  <si>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</si>
  <si>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</si>
  <si>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</si>
  <si>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</si>
  <si>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</si>
  <si>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</si>
  <si>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</si>
  <si>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</si>
  <si>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</si>
  <si>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</si>
  <si>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</si>
  <si>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</si>
  <si>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</si>
  <si>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</si>
  <si>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</si>
  <si>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</si>
  <si>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</si>
  <si>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</si>
  <si>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</si>
  <si>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</si>
  <si>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</si>
  <si>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</si>
  <si>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</si>
  <si>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</si>
  <si>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</si>
  <si>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</si>
  <si>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</si>
  <si>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</si>
  <si>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</si>
  <si>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</si>
  <si>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</si>
  <si>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</si>
  <si>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</si>
  <si>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</si>
  <si>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</si>
  <si>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</si>
  <si>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</si>
  <si>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</si>
  <si>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</si>
  <si>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にんじん </t>
  </si>
  <si>
    <t xml:space="preserve"> 白ねぎ </t>
  </si>
  <si>
    <t xml:space="preserve"> こねぎ </t>
  </si>
  <si>
    <t xml:space="preserve"> レタス</t>
  </si>
  <si>
    <t xml:space="preserve"> レタス（結球） </t>
  </si>
  <si>
    <t xml:space="preserve"> レタス（非結球） </t>
  </si>
  <si>
    <t xml:space="preserve"> ミニトマト </t>
  </si>
  <si>
    <t xml:space="preserve"> ピーマン </t>
  </si>
  <si>
    <t xml:space="preserve"> 馬鈴薯 </t>
  </si>
  <si>
    <t xml:space="preserve"> たまねぎ（葉タマネギを除く）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</si>
  <si>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</si>
  <si>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</si>
  <si>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</si>
  <si>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</si>
  <si>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</si>
  <si>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</si>
  <si>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</si>
  <si>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</si>
  <si>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</si>
  <si>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</si>
  <si>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</si>
  <si>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</si>
  <si>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</si>
  <si>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</si>
  <si>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</si>
  <si>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</si>
  <si>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</si>
  <si>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</si>
  <si>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</si>
  <si>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</si>
  <si>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</si>
  <si>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</si>
  <si>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</si>
  <si>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</si>
  <si>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</si>
  <si>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</si>
  <si>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</si>
  <si>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</si>
  <si>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</si>
  <si>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</si>
  <si>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</si>
  <si>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</si>
  <si>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</si>
  <si>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</si>
  <si>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</si>
  <si>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</si>
  <si>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</si>
  <si>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</si>
  <si>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</si>
  <si>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</si>
  <si>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</si>
  <si>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</si>
  <si>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</si>
  <si>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</si>
  <si>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</si>
  <si>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</si>
  <si>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</si>
  <si>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</si>
  <si>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</si>
  <si>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</si>
  <si>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</si>
  <si>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</si>
  <si>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</si>
  <si>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</si>
  <si>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</si>
  <si>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</si>
  <si>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</si>
  <si>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</si>
  <si>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</si>
  <si>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</si>
  <si>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</si>
  <si>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</si>
  <si>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</si>
  <si>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</si>
  <si>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</si>
  <si>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</si>
  <si>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</si>
  <si>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</si>
  <si>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</si>
  <si>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</si>
  <si>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</si>
  <si>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</si>
  <si>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</si>
  <si>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</si>
  <si>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</si>
  <si>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</si>
  <si>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</si>
  <si>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</si>
  <si>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</si>
  <si>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</si>
  <si>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</si>
  <si>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</si>
  <si>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</si>
  <si>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</si>
  <si>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</si>
  <si>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</si>
  <si>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</si>
  <si>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</si>
  <si>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</si>
  <si>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</si>
  <si>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</si>
  <si>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</si>
  <si>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</si>
  <si>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</si>
  <si>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</si>
  <si>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</si>
  <si>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</si>
  <si>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</si>
  <si>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</si>
  <si>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</si>
  <si>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</si>
  <si>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</si>
  <si>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</si>
  <si>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</si>
  <si>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</si>
  <si>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</si>
  <si>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</si>
  <si>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</si>
  <si>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</si>
  <si>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</si>
  <si>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</si>
  <si>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</si>
  <si>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</si>
  <si>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</si>
  <si>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</si>
  <si>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</si>
  <si>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</si>
  <si>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</si>
  <si>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</si>
  <si>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</si>
  <si>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</si>
  <si>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</si>
  <si>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</si>
  <si>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</si>
  <si>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</si>
  <si>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</si>
  <si>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</si>
  <si>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</si>
  <si>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</si>
  <si>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</si>
  <si>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</si>
  <si>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</si>
  <si>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</si>
  <si>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</si>
  <si>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</si>
  <si>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</si>
  <si>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</si>
  <si>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</si>
  <si>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</si>
  <si>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</si>
  <si>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</si>
  <si>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</si>
  <si>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</si>
  <si>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</si>
  <si>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</si>
  <si>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</si>
  <si>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</si>
  <si>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</si>
  <si>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</si>
  <si>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</si>
  <si>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</si>
  <si>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</si>
  <si>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</si>
  <si>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</si>
  <si>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</si>
  <si>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</si>
  <si>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</si>
  <si>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</si>
  <si>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</si>
  <si>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</si>
  <si>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</si>
  <si>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</si>
  <si>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</si>
  <si>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</si>
  <si>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</si>
  <si>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</si>
  <si>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</si>
  <si>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</si>
  <si>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</si>
  <si>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</si>
  <si>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</si>
  <si>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</si>
  <si>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</si>
  <si>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</si>
  <si>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</si>
  <si>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</si>
  <si>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</si>
  <si>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</si>
  <si>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</si>
  <si>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</si>
  <si>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</si>
  <si>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</si>
  <si>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計算結果（非表示）</t>
    <rPh sb="0" eb="2">
      <t>ケイサン</t>
    </rPh>
    <rPh sb="2" eb="4">
      <t>ケッカ</t>
    </rPh>
    <rPh sb="5" eb="8">
      <t>ヒヒョウジ</t>
    </rPh>
    <phoneticPr fontId="7"/>
  </si>
  <si>
    <t>水稲
特例一筆
共済金計算用</t>
    <rPh sb="0" eb="2">
      <t>スイトウ</t>
    </rPh>
    <rPh sb="3" eb="5">
      <t>トクレイ</t>
    </rPh>
    <rPh sb="5" eb="7">
      <t>イッピツ</t>
    </rPh>
    <rPh sb="8" eb="11">
      <t>キョウサイキン</t>
    </rPh>
    <rPh sb="11" eb="13">
      <t>ケイサン</t>
    </rPh>
    <rPh sb="13" eb="14">
      <t>ヨウ</t>
    </rPh>
    <phoneticPr fontId="7"/>
  </si>
  <si>
    <r>
      <t xml:space="preserve">共済金
※水稲共済(特例一筆)
</t>
    </r>
    <r>
      <rPr>
        <sz val="11"/>
        <rFont val="Meiryo UI"/>
        <family val="3"/>
        <charset val="128"/>
      </rPr>
      <t xml:space="preserve">=(②×補償限度×引受単価)
×共済金支払割合
</t>
    </r>
    <r>
      <rPr>
        <b/>
        <sz val="11"/>
        <rFont val="Meiryo UI"/>
        <family val="3"/>
        <charset val="128"/>
      </rPr>
      <t xml:space="preserve">
※水稲共済(特例一筆)以外
</t>
    </r>
    <r>
      <rPr>
        <sz val="11"/>
        <rFont val="Meiryo UI"/>
        <family val="3"/>
        <charset val="128"/>
      </rPr>
      <t xml:space="preserve">=(②×補償限度
－④)×引受単価
</t>
    </r>
    <r>
      <rPr>
        <b/>
        <sz val="11"/>
        <rFont val="Meiryo UI"/>
        <family val="3"/>
        <charset val="128"/>
      </rPr>
      <t/>
    </r>
    <rPh sb="2" eb="3">
      <t>キン</t>
    </rPh>
    <rPh sb="10" eb="12">
      <t>トクレイ</t>
    </rPh>
    <rPh sb="12" eb="14">
      <t>イッピツ</t>
    </rPh>
    <rPh sb="32" eb="35">
      <t>キョウサイキン</t>
    </rPh>
    <rPh sb="35" eb="37">
      <t>シハライ</t>
    </rPh>
    <rPh sb="37" eb="39">
      <t>ワリアイ</t>
    </rPh>
    <rPh sb="42" eb="44">
      <t>スイトウ</t>
    </rPh>
    <rPh sb="44" eb="46">
      <t>キョウサイ</t>
    </rPh>
    <rPh sb="52" eb="54">
      <t>イガイ</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</si>
  <si>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</si>
  <si>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</si>
  <si>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</si>
  <si>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平成29年</t>
    <rPh sb="0" eb="2">
      <t>ヘイセイ</t>
    </rPh>
    <phoneticPr fontId="7"/>
  </si>
  <si>
    <t>平成25年～平成29年の収入金額で算出しています。</t>
    <phoneticPr fontId="7"/>
  </si>
  <si>
    <t xml:space="preserve">秋冬だいこん </t>
    <rPh sb="0" eb="2">
      <t>アキフユ</t>
    </rPh>
    <phoneticPr fontId="7"/>
  </si>
  <si>
    <t xml:space="preserve">秋冬はくさい </t>
    <rPh sb="0" eb="2">
      <t>アキフユ</t>
    </rPh>
    <phoneticPr fontId="7"/>
  </si>
  <si>
    <t xml:space="preserve"> 春キャベツ </t>
    <rPh sb="1" eb="2">
      <t>ハル</t>
    </rPh>
    <phoneticPr fontId="7"/>
  </si>
  <si>
    <t>特定野菜</t>
  </si>
  <si>
    <t xml:space="preserve"> 夏ねぎ </t>
    <rPh sb="1" eb="2">
      <t>ナツ</t>
    </rPh>
    <phoneticPr fontId="7"/>
  </si>
  <si>
    <t>秋冬ねぎ</t>
    <rPh sb="0" eb="2">
      <t>アキフユ</t>
    </rPh>
    <phoneticPr fontId="7"/>
  </si>
  <si>
    <t xml:space="preserve">夏秋きゅうり </t>
    <rPh sb="0" eb="1">
      <t>ナツ</t>
    </rPh>
    <rPh sb="1" eb="2">
      <t>アキ</t>
    </rPh>
    <phoneticPr fontId="7"/>
  </si>
  <si>
    <t xml:space="preserve">夏秋なす </t>
    <rPh sb="0" eb="1">
      <t>ナツ</t>
    </rPh>
    <rPh sb="1" eb="2">
      <t>アキ</t>
    </rPh>
    <phoneticPr fontId="7"/>
  </si>
  <si>
    <t xml:space="preserve">夏秋トマト </t>
    <rPh sb="0" eb="1">
      <t>ナツ</t>
    </rPh>
    <rPh sb="1" eb="2">
      <t>アキ</t>
    </rPh>
    <phoneticPr fontId="7"/>
  </si>
  <si>
    <t xml:space="preserve">秋冬さといも </t>
    <rPh sb="0" eb="2">
      <t>アキフユ</t>
    </rPh>
    <phoneticPr fontId="7"/>
  </si>
  <si>
    <t>夏だいこん</t>
    <rPh sb="0" eb="1">
      <t>ナツ</t>
    </rPh>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</si>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</sst>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9">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38" fontId="17" fillId="4" borderId="77" xfId="10" applyNumberFormat="1" applyFont="1" applyFill="1" applyBorder="1" applyAlignment="1">
      <alignment vertical="center" shrinkToFit="1"/>
    </xf>
    <xf numFmtId="40" fontId="14" fillId="2" borderId="70" xfId="13" applyNumberFormat="1" applyFont="1" applyFill="1" applyBorder="1" applyAlignment="1">
      <alignment vertical="center" wrapText="1"/>
    </xf>
    <xf numFmtId="40" fontId="14" fillId="2" borderId="55" xfId="13" applyNumberFormat="1" applyFont="1" applyFill="1" applyBorder="1" applyAlignment="1">
      <alignment vertical="center" wrapText="1"/>
    </xf>
    <xf numFmtId="40" fontId="14" fillId="2" borderId="40" xfId="13" applyNumberFormat="1" applyFont="1" applyFill="1" applyBorder="1" applyAlignment="1">
      <alignment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286</v>
      </c>
    </row>
    <row r="6" spans="2:2" ht="14.25" customHeight="1"/>
    <row r="7" spans="2:2">
      <c r="B7" s="76" t="s">
        <v>287</v>
      </c>
    </row>
    <row r="8" spans="2:2">
      <c r="B8" s="76" t="s">
        <v>288</v>
      </c>
    </row>
    <row r="9" spans="2:2">
      <c r="B9" s="76" t="s">
        <v>289</v>
      </c>
    </row>
    <row r="10" spans="2:2" ht="14.25" customHeight="1">
      <c r="B10" s="76" t="s">
        <v>425</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440</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'パターン2-1'!B17</f>
        <v>平成27年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385</v>
      </c>
    </row>
    <row r="9" spans="1:10" s="88" customFormat="1" ht="15" customHeight="1">
      <c r="A9" s="87"/>
      <c r="B9" s="369" t="s">
        <v>263</v>
      </c>
      <c r="C9" s="372" t="s">
        <v>37</v>
      </c>
      <c r="D9" s="373"/>
      <c r="E9" s="373"/>
      <c r="F9" s="373"/>
      <c r="G9" s="374"/>
      <c r="J9" s="87" t="s">
        <v>405</v>
      </c>
    </row>
    <row r="10" spans="1:10" s="88" customFormat="1" ht="15" customHeight="1">
      <c r="A10" s="87"/>
      <c r="B10" s="370"/>
      <c r="C10" s="375"/>
      <c r="D10" s="376"/>
      <c r="E10" s="376"/>
      <c r="F10" s="376"/>
      <c r="G10" s="377"/>
      <c r="J10" s="87" t="s">
        <v>386</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'パターン2-1'!B18</f>
        <v>平成26年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385</v>
      </c>
    </row>
    <row r="9" spans="1:10" s="88" customFormat="1" ht="15" customHeight="1">
      <c r="A9" s="87"/>
      <c r="B9" s="369" t="s">
        <v>263</v>
      </c>
      <c r="C9" s="372" t="s">
        <v>37</v>
      </c>
      <c r="D9" s="373"/>
      <c r="E9" s="373"/>
      <c r="F9" s="373"/>
      <c r="G9" s="374"/>
      <c r="J9" s="87" t="s">
        <v>405</v>
      </c>
    </row>
    <row r="10" spans="1:10" s="88" customFormat="1" ht="15" customHeight="1">
      <c r="A10" s="87"/>
      <c r="B10" s="370"/>
      <c r="C10" s="375"/>
      <c r="D10" s="376"/>
      <c r="E10" s="376"/>
      <c r="F10" s="376"/>
      <c r="G10" s="377"/>
      <c r="J10" s="87" t="s">
        <v>386</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'パターン2-1'!B19</f>
        <v>平成25年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332</v>
      </c>
      <c r="C4" s="83"/>
      <c r="G4" s="83"/>
    </row>
    <row r="5" spans="1:8" ht="15.75" customHeight="1">
      <c r="A5" s="82"/>
      <c r="B5" s="77" t="s">
        <v>331</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80" t="s">
        <v>195</v>
      </c>
      <c r="D7" s="380" t="s">
        <v>173</v>
      </c>
      <c r="E7" s="378" t="s">
        <v>196</v>
      </c>
      <c r="F7" s="379"/>
      <c r="G7" s="367" t="s">
        <v>197</v>
      </c>
    </row>
    <row r="8" spans="1:8" s="88" customFormat="1" ht="15.75">
      <c r="A8" s="87"/>
      <c r="B8" s="197"/>
      <c r="C8" s="381"/>
      <c r="D8" s="381"/>
      <c r="E8" s="250" t="s">
        <v>54</v>
      </c>
      <c r="F8" s="249" t="s">
        <v>55</v>
      </c>
      <c r="G8" s="368"/>
    </row>
    <row r="9" spans="1:8" s="88" customFormat="1" ht="15" customHeight="1">
      <c r="A9" s="87"/>
      <c r="B9" s="369" t="s">
        <v>263</v>
      </c>
      <c r="C9" s="372" t="s">
        <v>37</v>
      </c>
      <c r="D9" s="373"/>
      <c r="E9" s="373"/>
      <c r="F9" s="373"/>
      <c r="G9" s="374"/>
    </row>
    <row r="10" spans="1:8" s="88" customFormat="1" ht="15" customHeight="1">
      <c r="A10" s="87"/>
      <c r="B10" s="370"/>
      <c r="C10" s="375"/>
      <c r="D10" s="376"/>
      <c r="E10" s="376"/>
      <c r="F10" s="376"/>
      <c r="G10" s="377"/>
    </row>
    <row r="11" spans="1:8" s="91" customFormat="1" ht="30" customHeight="1" thickBot="1">
      <c r="A11" s="89"/>
      <c r="B11" s="371"/>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333</v>
      </c>
      <c r="C4" s="83"/>
      <c r="D4" s="82"/>
      <c r="E4" s="83"/>
    </row>
    <row r="5" spans="1:8" ht="15.75" customHeight="1">
      <c r="A5" s="82"/>
      <c r="B5" s="77" t="s">
        <v>378</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53</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332</v>
      </c>
      <c r="C4" s="83"/>
      <c r="G4" s="83"/>
    </row>
    <row r="5" spans="1:8" ht="15.75" customHeight="1">
      <c r="A5" s="82"/>
      <c r="B5" s="77" t="s">
        <v>331</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80" t="s">
        <v>195</v>
      </c>
      <c r="D7" s="380" t="s">
        <v>173</v>
      </c>
      <c r="E7" s="378" t="s">
        <v>196</v>
      </c>
      <c r="F7" s="379"/>
      <c r="G7" s="367" t="s">
        <v>197</v>
      </c>
    </row>
    <row r="8" spans="1:8" s="201" customFormat="1" ht="15.75">
      <c r="A8" s="200"/>
      <c r="B8" s="197"/>
      <c r="C8" s="381"/>
      <c r="D8" s="381"/>
      <c r="E8" s="250" t="s">
        <v>54</v>
      </c>
      <c r="F8" s="249" t="s">
        <v>55</v>
      </c>
      <c r="G8" s="368"/>
    </row>
    <row r="9" spans="1:8" s="201" customFormat="1" ht="15" customHeight="1">
      <c r="A9" s="200"/>
      <c r="B9" s="369" t="s">
        <v>263</v>
      </c>
      <c r="C9" s="372" t="s">
        <v>37</v>
      </c>
      <c r="D9" s="373"/>
      <c r="E9" s="373"/>
      <c r="F9" s="373"/>
      <c r="G9" s="374"/>
    </row>
    <row r="10" spans="1:8" s="201" customFormat="1" ht="15" customHeight="1">
      <c r="A10" s="200"/>
      <c r="B10" s="370"/>
      <c r="C10" s="375"/>
      <c r="D10" s="376"/>
      <c r="E10" s="376"/>
      <c r="F10" s="376"/>
      <c r="G10" s="377"/>
    </row>
    <row r="11" spans="1:8" s="91" customFormat="1" ht="30" customHeight="1" thickBot="1">
      <c r="A11" s="89"/>
      <c r="B11" s="371"/>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378</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53</v>
      </c>
      <c r="C7" s="389" t="s">
        <v>59</v>
      </c>
      <c r="D7" s="389" t="s">
        <v>60</v>
      </c>
      <c r="E7" s="389" t="s">
        <v>61</v>
      </c>
      <c r="F7" s="389" t="s">
        <v>62</v>
      </c>
      <c r="G7" s="384" t="s">
        <v>198</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383</v>
      </c>
      <c r="E8" s="96" t="s">
        <v>67</v>
      </c>
      <c r="G8" s="2"/>
    </row>
    <row r="9" spans="2:7" ht="34.5" customHeight="1" thickBot="1">
      <c r="B9" s="392" t="s">
        <v>68</v>
      </c>
      <c r="C9" s="97" t="s">
        <v>26</v>
      </c>
      <c r="D9" s="109"/>
      <c r="E9" s="109"/>
      <c r="G9" s="2"/>
    </row>
    <row r="10" spans="2:7" ht="34.5" customHeight="1" thickBot="1">
      <c r="B10" s="393"/>
      <c r="C10" s="97" t="s">
        <v>27</v>
      </c>
      <c r="D10" s="109"/>
      <c r="E10" s="109"/>
      <c r="G10" s="2"/>
    </row>
    <row r="11" spans="2:7" ht="34.5" customHeight="1" thickBot="1">
      <c r="B11" s="393"/>
      <c r="C11" s="98" t="s">
        <v>69</v>
      </c>
      <c r="D11" s="109"/>
      <c r="E11" s="109"/>
      <c r="G11" s="2"/>
    </row>
    <row r="12" spans="2:7" ht="34.5" customHeight="1" thickBot="1">
      <c r="B12" s="394" t="s">
        <v>70</v>
      </c>
      <c r="C12" s="395"/>
      <c r="D12" s="109"/>
      <c r="E12" s="109"/>
      <c r="G12" s="2"/>
    </row>
    <row r="13" spans="2:7" ht="34.5" customHeight="1" thickBot="1">
      <c r="B13" s="392" t="s">
        <v>71</v>
      </c>
      <c r="C13" s="98" t="s">
        <v>72</v>
      </c>
      <c r="D13" s="109"/>
      <c r="E13" s="109"/>
      <c r="G13" s="2"/>
    </row>
    <row r="14" spans="2:7" ht="34.5" customHeight="1" thickBot="1">
      <c r="B14" s="396"/>
      <c r="C14" s="98" t="s">
        <v>73</v>
      </c>
      <c r="D14" s="109"/>
      <c r="E14" s="109"/>
      <c r="G14" s="2"/>
    </row>
    <row r="15" spans="2:7" ht="34.5" customHeight="1" thickBot="1">
      <c r="B15" s="396"/>
      <c r="C15" s="98" t="s">
        <v>74</v>
      </c>
      <c r="D15" s="109"/>
      <c r="E15" s="109"/>
      <c r="G15" s="2"/>
    </row>
    <row r="16" spans="2:7" ht="34.5" customHeight="1" thickBot="1">
      <c r="B16" s="397"/>
      <c r="C16" s="98" t="s">
        <v>75</v>
      </c>
      <c r="D16" s="109"/>
      <c r="E16" s="109"/>
      <c r="G16" s="2"/>
    </row>
    <row r="17" spans="2:7" ht="7.5" customHeight="1">
      <c r="B17" s="2"/>
      <c r="C17" s="2"/>
      <c r="D17" s="2"/>
      <c r="E17" s="2"/>
      <c r="F17" s="2"/>
      <c r="G17" s="2"/>
    </row>
    <row r="18" spans="2:7">
      <c r="B18" s="354" t="s">
        <v>384</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9:B11"/>
    <mergeCell ref="B12:C12"/>
    <mergeCell ref="B13:B16"/>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291</v>
      </c>
    </row>
    <row r="3" spans="2:3" ht="21">
      <c r="B3" s="358" t="s">
        <v>290</v>
      </c>
      <c r="C3" s="75"/>
    </row>
    <row r="4" spans="2:3" ht="78" customHeight="1">
      <c r="B4" s="348" t="s">
        <v>400</v>
      </c>
      <c r="C4" s="75"/>
    </row>
    <row r="5" spans="2:3" ht="9.75" customHeight="1">
      <c r="B5" s="75"/>
      <c r="C5" s="75"/>
    </row>
    <row r="6" spans="2:3" ht="21">
      <c r="B6" s="359" t="s">
        <v>337</v>
      </c>
      <c r="C6" s="75"/>
    </row>
    <row r="7" spans="2:3" ht="141" customHeight="1">
      <c r="B7" s="349" t="s">
        <v>401</v>
      </c>
      <c r="C7" s="75"/>
    </row>
    <row r="8" spans="2:3" ht="9" customHeight="1">
      <c r="B8" s="75"/>
      <c r="C8" s="75"/>
    </row>
    <row r="9" spans="2:3" ht="21">
      <c r="B9" s="359" t="s">
        <v>41</v>
      </c>
      <c r="C9" s="75"/>
    </row>
    <row r="10" spans="2:3" ht="247.5" customHeight="1">
      <c r="B10" s="349" t="s">
        <v>426</v>
      </c>
      <c r="C10" s="75"/>
    </row>
    <row r="11" spans="2:3" ht="3.75" customHeight="1">
      <c r="B11" s="75"/>
      <c r="C11" s="75"/>
    </row>
    <row r="12" spans="2:3">
      <c r="B12" s="346" t="s">
        <v>388</v>
      </c>
    </row>
    <row r="13" spans="2:3" ht="37.5" customHeight="1">
      <c r="B13" s="350" t="s">
        <v>389</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election activeCell="C18" sqref="C18"/>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320</v>
      </c>
    </row>
    <row r="11" spans="2:13">
      <c r="B11" s="2" t="s">
        <v>321</v>
      </c>
    </row>
    <row r="12" spans="2:13" ht="4.5" customHeight="1"/>
    <row r="13" spans="2:13">
      <c r="B13" s="67" t="s">
        <v>36</v>
      </c>
      <c r="C13" s="67"/>
      <c r="D13" s="99"/>
      <c r="E13" s="99"/>
      <c r="L13" s="66" t="s">
        <v>35</v>
      </c>
      <c r="M13" s="66"/>
    </row>
    <row r="14" spans="2:13">
      <c r="B14" s="402" t="s">
        <v>318</v>
      </c>
      <c r="C14" s="402"/>
      <c r="D14" s="402"/>
      <c r="E14" s="402"/>
      <c r="G14" s="398" t="s">
        <v>34</v>
      </c>
      <c r="H14" s="399"/>
      <c r="I14" s="399"/>
      <c r="J14" s="400"/>
      <c r="L14" s="256" t="s">
        <v>7</v>
      </c>
    </row>
    <row r="15" spans="2:13" ht="102.75" customHeight="1">
      <c r="B15" s="202" t="s">
        <v>165</v>
      </c>
      <c r="C15" s="202" t="s">
        <v>441</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401" t="s">
        <v>319</v>
      </c>
      <c r="C20" s="401"/>
      <c r="D20" s="401"/>
      <c r="E20" s="401"/>
      <c r="G20" s="398" t="s">
        <v>34</v>
      </c>
      <c r="H20" s="399"/>
      <c r="I20" s="399"/>
      <c r="J20" s="400"/>
      <c r="L20" s="256" t="s">
        <v>7</v>
      </c>
    </row>
    <row r="21" spans="2:13" ht="102.75" customHeight="1">
      <c r="B21" s="203" t="str">
        <f>"過去の"&amp;CHAR(10)&amp;"収入金額"&amp;CHAR(10)&amp;"("&amp;'パターン2-1'!$B$31&amp;")"</f>
        <v>過去の
収入金額
(平成28年)</v>
      </c>
      <c r="C21" s="203" t="s">
        <v>172</v>
      </c>
      <c r="D21" s="203" t="s">
        <v>186</v>
      </c>
      <c r="E21" s="203" t="s">
        <v>357</v>
      </c>
      <c r="F21" s="59"/>
      <c r="G21" s="203" t="s">
        <v>80</v>
      </c>
      <c r="H21" s="203" t="s">
        <v>70</v>
      </c>
      <c r="I21" s="203" t="s">
        <v>38</v>
      </c>
      <c r="J21" s="203" t="s">
        <v>366</v>
      </c>
      <c r="K21" s="59"/>
      <c r="L21" s="203" t="s">
        <v>369</v>
      </c>
    </row>
    <row r="22" spans="2:13" s="25" customFormat="1" ht="16.5" thickBot="1">
      <c r="B22" s="34" t="s">
        <v>350</v>
      </c>
      <c r="C22" s="34" t="s">
        <v>40</v>
      </c>
      <c r="D22" s="34" t="s">
        <v>353</v>
      </c>
      <c r="E22" s="36" t="s">
        <v>355</v>
      </c>
      <c r="G22" s="34" t="s">
        <v>358</v>
      </c>
      <c r="H22" s="34" t="s">
        <v>360</v>
      </c>
      <c r="I22" s="34" t="s">
        <v>362</v>
      </c>
      <c r="J22" s="36" t="s">
        <v>364</v>
      </c>
      <c r="L22" s="36" t="s">
        <v>367</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339</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324</v>
      </c>
      <c r="G5" s="5"/>
      <c r="H5" s="5"/>
    </row>
    <row r="6" spans="1:8" ht="15.75" customHeight="1">
      <c r="A6" s="10"/>
      <c r="B6" s="7" t="s">
        <v>323</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322</v>
      </c>
      <c r="C18" s="19"/>
      <c r="D18" s="19"/>
      <c r="E18" s="19"/>
      <c r="F18" s="19"/>
      <c r="G18" s="7"/>
      <c r="H18" s="7"/>
      <c r="I18" s="14"/>
      <c r="J18" s="14"/>
      <c r="K18" s="14"/>
      <c r="L18" s="14"/>
      <c r="M18" s="14"/>
      <c r="N18" s="14"/>
      <c r="O18" s="14"/>
      <c r="P18" s="14"/>
      <c r="Q18" s="14"/>
      <c r="R18" s="14"/>
      <c r="S18" s="14"/>
    </row>
    <row r="19" spans="1:19" s="6" customFormat="1" ht="15.75">
      <c r="A19" s="13"/>
      <c r="B19" s="76" t="s">
        <v>334</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336</v>
      </c>
      <c r="C2" s="5"/>
      <c r="D2" s="5"/>
    </row>
    <row r="3" spans="1:10" ht="15.75" customHeight="1">
      <c r="B3" s="8"/>
      <c r="C3" s="8"/>
      <c r="D3" s="22"/>
    </row>
    <row r="4" spans="1:10" ht="15.75" customHeight="1">
      <c r="B4" s="257" t="s">
        <v>325</v>
      </c>
      <c r="C4" s="8"/>
      <c r="D4" s="22"/>
    </row>
    <row r="5" spans="1:10" ht="15.75" customHeight="1">
      <c r="B5" s="5" t="s">
        <v>408</v>
      </c>
      <c r="C5" s="8"/>
      <c r="D5" s="22"/>
    </row>
    <row r="6" spans="1:10" ht="15.75" customHeight="1">
      <c r="B6" s="5" t="s">
        <v>409</v>
      </c>
      <c r="C6" s="8"/>
      <c r="D6" s="22"/>
    </row>
    <row r="7" spans="1:10" ht="15.75" customHeight="1">
      <c r="B7" s="5" t="s">
        <v>410</v>
      </c>
      <c r="C7" s="8"/>
      <c r="D7" s="22"/>
    </row>
    <row r="8" spans="1:10" ht="15.75" customHeight="1">
      <c r="B8" s="5" t="s">
        <v>411</v>
      </c>
      <c r="C8" s="8"/>
      <c r="D8" s="22"/>
    </row>
    <row r="9" spans="1:10" ht="16.5" thickBot="1">
      <c r="A9" s="10"/>
      <c r="B9" s="10"/>
      <c r="C9" s="154"/>
      <c r="D9" s="154"/>
      <c r="E9" s="6"/>
      <c r="F9" s="154"/>
      <c r="G9" s="6"/>
      <c r="H9" s="154"/>
      <c r="I9" s="154"/>
      <c r="J9" s="155"/>
    </row>
    <row r="10" spans="1:10" s="12" customFormat="1" ht="20.100000000000001" customHeight="1">
      <c r="A10" s="11"/>
      <c r="B10" s="403" t="s">
        <v>0</v>
      </c>
      <c r="C10" s="411" t="s">
        <v>1</v>
      </c>
      <c r="D10" s="412"/>
      <c r="E10" s="408"/>
      <c r="F10" s="411" t="s">
        <v>269</v>
      </c>
      <c r="G10" s="408"/>
      <c r="H10" s="408" t="s">
        <v>176</v>
      </c>
      <c r="I10" s="409"/>
      <c r="J10" s="410"/>
    </row>
    <row r="11" spans="1:10" s="12" customFormat="1" ht="47.25">
      <c r="A11" s="11"/>
      <c r="B11" s="404"/>
      <c r="C11" s="204" t="s">
        <v>180</v>
      </c>
      <c r="D11" s="204" t="s">
        <v>271</v>
      </c>
      <c r="E11" s="205" t="s">
        <v>2</v>
      </c>
      <c r="F11" s="228" t="s">
        <v>268</v>
      </c>
      <c r="G11" s="228" t="s">
        <v>270</v>
      </c>
      <c r="H11" s="206" t="s">
        <v>177</v>
      </c>
      <c r="I11" s="207" t="s">
        <v>178</v>
      </c>
      <c r="J11" s="208" t="s">
        <v>272</v>
      </c>
    </row>
    <row r="12" spans="1:10" s="12" customFormat="1" ht="32.25" customHeight="1">
      <c r="A12" s="11"/>
      <c r="B12" s="229" t="s">
        <v>267</v>
      </c>
      <c r="C12" s="220" t="s">
        <v>264</v>
      </c>
      <c r="D12" s="220" t="s">
        <v>265</v>
      </c>
      <c r="E12" s="221" t="s">
        <v>215</v>
      </c>
      <c r="F12" s="220" t="s">
        <v>266</v>
      </c>
      <c r="G12" s="225" t="s">
        <v>181</v>
      </c>
      <c r="H12" s="221" t="s">
        <v>326</v>
      </c>
      <c r="I12" s="221" t="s">
        <v>327</v>
      </c>
      <c r="J12" s="223" t="s">
        <v>209</v>
      </c>
    </row>
    <row r="13" spans="1:10" s="12" customFormat="1" ht="20.100000000000001" customHeight="1">
      <c r="A13" s="11"/>
      <c r="B13" s="244"/>
      <c r="C13" s="222" t="s">
        <v>220</v>
      </c>
      <c r="D13" s="222" t="s">
        <v>221</v>
      </c>
      <c r="E13" s="222" t="s">
        <v>222</v>
      </c>
      <c r="F13" s="222" t="s">
        <v>224</v>
      </c>
      <c r="G13" s="226" t="s">
        <v>223</v>
      </c>
      <c r="H13" s="222"/>
      <c r="I13" s="222"/>
      <c r="J13" s="224" t="s">
        <v>223</v>
      </c>
    </row>
    <row r="14" spans="1:10" s="12" customFormat="1" ht="20.100000000000001" customHeight="1">
      <c r="A14" s="11"/>
      <c r="B14" s="413"/>
      <c r="C14" s="405" t="s">
        <v>179</v>
      </c>
      <c r="D14" s="406"/>
      <c r="E14" s="406"/>
      <c r="F14" s="406"/>
      <c r="G14" s="406"/>
      <c r="H14" s="406"/>
      <c r="I14" s="406"/>
      <c r="J14" s="407"/>
    </row>
    <row r="15" spans="1:10" s="55" customFormat="1" ht="30" customHeight="1" thickBot="1">
      <c r="A15" s="53"/>
      <c r="B15" s="414"/>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380</v>
      </c>
      <c r="C2" s="2"/>
      <c r="D2" s="2"/>
      <c r="E2" s="2"/>
      <c r="H2" s="2"/>
    </row>
    <row r="3" spans="2:8">
      <c r="B3" s="2"/>
      <c r="C3" s="2"/>
      <c r="D3" s="2"/>
      <c r="E3" s="2"/>
      <c r="H3" s="2"/>
    </row>
    <row r="4" spans="2:8" ht="15.75" customHeight="1">
      <c r="B4" s="254" t="s">
        <v>328</v>
      </c>
      <c r="C4" s="2"/>
      <c r="D4" s="2"/>
      <c r="E4" s="2"/>
      <c r="H4" s="2"/>
    </row>
    <row r="5" spans="2:8" ht="15.75" customHeight="1" thickBot="1">
      <c r="B5" s="2" t="s">
        <v>329</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295</v>
      </c>
      <c r="C8" s="2"/>
      <c r="D8" s="3" t="s">
        <v>65</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296</v>
      </c>
      <c r="C12" s="2"/>
      <c r="D12" s="2"/>
      <c r="E12" s="2"/>
      <c r="H12" s="2"/>
    </row>
    <row r="13" spans="2:8" ht="15.75" customHeight="1" thickBot="1">
      <c r="B13" s="2" t="s">
        <v>330</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298</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V125"/>
  <sheetViews>
    <sheetView showGridLines="0" zoomScaleNormal="100" zoomScaleSheetLayoutView="100" workbookViewId="0">
      <pane ySplit="11" topLeftCell="A12" activePane="bottomLeft" state="frozen"/>
      <selection pane="bottomLeft" activeCell="D12" sqref="D12"/>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10" width="19.5" style="5" hidden="1" customWidth="1"/>
    <col min="11" max="11" width="26.5" style="6" bestFit="1" customWidth="1"/>
    <col min="12" max="12" width="0.625" style="5" customWidth="1"/>
    <col min="13" max="13" width="8.625" style="5" hidden="1" customWidth="1" outlineLevel="1"/>
    <col min="14" max="14" width="18.25" style="5" hidden="1" customWidth="1" outlineLevel="1"/>
    <col min="15" max="15" width="15" style="60" hidden="1" customWidth="1" outlineLevel="1"/>
    <col min="16" max="16" width="15.25" style="5" hidden="1" customWidth="1" outlineLevel="1"/>
    <col min="17" max="17" width="17" style="5" hidden="1" customWidth="1" outlineLevel="1"/>
    <col min="18" max="18" width="17" style="6" hidden="1" customWidth="1" outlineLevel="1"/>
    <col min="19" max="21" width="17" style="5" hidden="1" customWidth="1" outlineLevel="1"/>
    <col min="22" max="22" width="9" style="5" customWidth="1" collapsed="1"/>
    <col min="23" max="16384" width="9" style="5"/>
  </cols>
  <sheetData>
    <row r="1" spans="1:22" ht="5.25" customHeight="1">
      <c r="B1" s="5"/>
      <c r="O1" s="5"/>
    </row>
    <row r="2" spans="1:22" ht="21">
      <c r="B2" s="360" t="s">
        <v>340</v>
      </c>
      <c r="D2" s="8"/>
      <c r="E2" s="8"/>
      <c r="F2" s="8"/>
      <c r="G2" s="8"/>
      <c r="H2" s="8"/>
      <c r="I2" s="8"/>
      <c r="J2" s="8"/>
      <c r="K2" s="5"/>
      <c r="N2" s="5" t="s">
        <v>335</v>
      </c>
      <c r="O2" s="5"/>
      <c r="P2" s="8"/>
      <c r="Q2" s="8"/>
      <c r="R2" s="8"/>
      <c r="S2" s="8"/>
      <c r="T2" s="8"/>
      <c r="U2" s="8"/>
      <c r="V2" s="5" t="s">
        <v>274</v>
      </c>
    </row>
    <row r="3" spans="1:22" ht="15.75" customHeight="1">
      <c r="B3" s="8"/>
      <c r="D3" s="8"/>
      <c r="E3" s="8"/>
      <c r="F3" s="8"/>
      <c r="G3" s="8"/>
      <c r="H3" s="8"/>
      <c r="I3" s="8"/>
      <c r="J3" s="8"/>
      <c r="K3" s="8"/>
      <c r="N3" s="5" t="s">
        <v>379</v>
      </c>
      <c r="O3" s="8"/>
      <c r="P3" s="8"/>
      <c r="Q3" s="8"/>
      <c r="R3" s="8"/>
      <c r="S3" s="8"/>
      <c r="T3" s="8"/>
      <c r="U3" s="8"/>
      <c r="V3" s="5" t="s">
        <v>275</v>
      </c>
    </row>
    <row r="4" spans="1:22" ht="15.75" customHeight="1">
      <c r="A4" s="9"/>
      <c r="B4" s="257" t="s">
        <v>342</v>
      </c>
      <c r="K4" s="5"/>
      <c r="N4" s="5" t="s">
        <v>225</v>
      </c>
      <c r="O4" s="5"/>
      <c r="R4" s="5"/>
    </row>
    <row r="5" spans="1:22" ht="15.75" customHeight="1">
      <c r="A5" s="9"/>
      <c r="B5" s="10" t="s">
        <v>412</v>
      </c>
      <c r="K5" s="5"/>
      <c r="O5" s="5"/>
      <c r="R5" s="5"/>
    </row>
    <row r="6" spans="1:22" ht="16.5" thickBot="1">
      <c r="A6" s="10"/>
      <c r="B6" s="10" t="s">
        <v>413</v>
      </c>
      <c r="C6" s="172"/>
      <c r="D6" s="10"/>
      <c r="E6" s="10"/>
      <c r="F6" s="10"/>
      <c r="G6" s="10"/>
      <c r="H6" s="10"/>
      <c r="I6" s="10" t="s">
        <v>421</v>
      </c>
      <c r="J6" s="10" t="s">
        <v>421</v>
      </c>
      <c r="K6" s="8"/>
      <c r="O6" s="10"/>
      <c r="P6" s="10"/>
      <c r="Q6" s="10"/>
      <c r="R6" s="10"/>
      <c r="S6" s="10"/>
      <c r="T6" s="10"/>
      <c r="U6" s="10"/>
    </row>
    <row r="7" spans="1:22" s="12" customFormat="1" ht="30" customHeight="1">
      <c r="A7" s="11"/>
      <c r="B7" s="403" t="s">
        <v>0</v>
      </c>
      <c r="C7" s="419" t="s">
        <v>25</v>
      </c>
      <c r="D7" s="419" t="s">
        <v>273</v>
      </c>
      <c r="E7" s="419" t="s">
        <v>205</v>
      </c>
      <c r="F7" s="419" t="s">
        <v>206</v>
      </c>
      <c r="G7" s="419" t="s">
        <v>343</v>
      </c>
      <c r="H7" s="419" t="s">
        <v>207</v>
      </c>
      <c r="I7" s="419" t="s">
        <v>422</v>
      </c>
      <c r="J7" s="419" t="s">
        <v>422</v>
      </c>
      <c r="K7" s="424" t="s">
        <v>423</v>
      </c>
      <c r="N7" s="260" t="s">
        <v>227</v>
      </c>
      <c r="O7" s="267"/>
      <c r="P7" s="268"/>
      <c r="Q7" s="262" t="s">
        <v>226</v>
      </c>
      <c r="R7" s="268"/>
      <c r="S7" s="262" t="s">
        <v>226</v>
      </c>
      <c r="T7" s="262" t="s">
        <v>226</v>
      </c>
      <c r="U7" s="269"/>
    </row>
    <row r="8" spans="1:22" s="12" customFormat="1" ht="126.75" customHeight="1">
      <c r="A8" s="11"/>
      <c r="B8" s="404"/>
      <c r="C8" s="420"/>
      <c r="D8" s="420"/>
      <c r="E8" s="420"/>
      <c r="F8" s="420"/>
      <c r="G8" s="420"/>
      <c r="H8" s="420"/>
      <c r="I8" s="420"/>
      <c r="J8" s="420"/>
      <c r="K8" s="425"/>
      <c r="N8" s="413" t="s">
        <v>183</v>
      </c>
      <c r="O8" s="415" t="s">
        <v>0</v>
      </c>
      <c r="P8" s="420" t="s">
        <v>25</v>
      </c>
      <c r="Q8" s="420" t="s">
        <v>216</v>
      </c>
      <c r="R8" s="420" t="s">
        <v>217</v>
      </c>
      <c r="S8" s="420" t="s">
        <v>219</v>
      </c>
      <c r="T8" s="420" t="s">
        <v>218</v>
      </c>
      <c r="U8" s="425" t="s">
        <v>187</v>
      </c>
    </row>
    <row r="9" spans="1:22" s="12" customFormat="1" ht="19.5" customHeight="1">
      <c r="A9" s="11"/>
      <c r="B9" s="404"/>
      <c r="C9" s="180"/>
      <c r="D9" s="180" t="s">
        <v>29</v>
      </c>
      <c r="E9" s="180" t="s">
        <v>4</v>
      </c>
      <c r="F9" s="180" t="s">
        <v>10</v>
      </c>
      <c r="G9" s="70"/>
      <c r="H9" s="70" t="s">
        <v>4</v>
      </c>
      <c r="I9" s="70"/>
      <c r="J9" s="70"/>
      <c r="K9" s="181" t="s">
        <v>10</v>
      </c>
      <c r="N9" s="413"/>
      <c r="O9" s="415"/>
      <c r="P9" s="420"/>
      <c r="Q9" s="420"/>
      <c r="R9" s="420"/>
      <c r="S9" s="420"/>
      <c r="T9" s="420"/>
      <c r="U9" s="425"/>
    </row>
    <row r="10" spans="1:22" s="12" customFormat="1" ht="20.100000000000001" customHeight="1">
      <c r="A10" s="11"/>
      <c r="B10" s="417"/>
      <c r="C10" s="421" t="s">
        <v>179</v>
      </c>
      <c r="D10" s="422"/>
      <c r="E10" s="422"/>
      <c r="F10" s="422"/>
      <c r="G10" s="422"/>
      <c r="H10" s="422"/>
      <c r="I10" s="422"/>
      <c r="J10" s="422"/>
      <c r="K10" s="423"/>
      <c r="N10" s="413"/>
      <c r="O10" s="415"/>
      <c r="P10" s="420"/>
      <c r="Q10" s="420"/>
      <c r="R10" s="420"/>
      <c r="S10" s="420"/>
      <c r="T10" s="420"/>
      <c r="U10" s="425"/>
    </row>
    <row r="11" spans="1:22" s="55" customFormat="1" ht="30" customHeight="1" thickBot="1">
      <c r="A11" s="53"/>
      <c r="B11" s="418"/>
      <c r="C11" s="173"/>
      <c r="D11" s="65"/>
      <c r="E11" s="136"/>
      <c r="F11" s="210">
        <f>SUM(F12:F111)</f>
        <v>0</v>
      </c>
      <c r="G11" s="136"/>
      <c r="H11" s="136"/>
      <c r="I11" s="363"/>
      <c r="J11" s="363"/>
      <c r="K11" s="211">
        <f>SUM(K12:K111)</f>
        <v>0</v>
      </c>
      <c r="L11" s="54"/>
      <c r="M11" s="54"/>
      <c r="N11" s="414"/>
      <c r="O11" s="416"/>
      <c r="P11" s="242"/>
      <c r="Q11" s="241" t="s">
        <v>279</v>
      </c>
      <c r="R11" s="242"/>
      <c r="S11" s="241" t="s">
        <v>14</v>
      </c>
      <c r="T11" s="242"/>
      <c r="U11" s="275"/>
    </row>
    <row r="12" spans="1:22" s="6" customFormat="1" ht="32.1" customHeight="1" thickTop="1">
      <c r="A12" s="13"/>
      <c r="B12" s="306" t="str">
        <f>O12</f>
        <v>水稲（うるち）</v>
      </c>
      <c r="C12" s="307" t="str">
        <f>P12</f>
        <v>農作物共済</v>
      </c>
      <c r="D12" s="308"/>
      <c r="E12" s="309">
        <f t="shared" ref="E12:E43" si="0">Q12*D12/10</f>
        <v>0</v>
      </c>
      <c r="F12" s="310">
        <f t="shared" ref="F12:F43" si="1">E12*R12*S12*T12*(1-U12)</f>
        <v>0</v>
      </c>
      <c r="G12" s="298">
        <v>0</v>
      </c>
      <c r="H12" s="311">
        <f>E12*(1-G12)</f>
        <v>0</v>
      </c>
      <c r="I12" s="364">
        <f>IF(R12=0.7,5/4,IF(R12=0.6,10/7,IF(R12=0.5,5/3,)))</f>
        <v>1.25</v>
      </c>
      <c r="J12" s="364">
        <f>IF(R12=0.7,1/4,IF(R12=0.6,3/7,IF(R12=0.5,2/3,)))</f>
        <v>0.25</v>
      </c>
      <c r="K12" s="312">
        <f>IF(ROUNDDOWN((E12*R12*S12)*((G12*I12)-J12),0)&lt;0,0,ROUNDDOWN((E12*R12*S12)*((G12*I12)-J12),0))</f>
        <v>0</v>
      </c>
      <c r="N12" s="156" t="s">
        <v>184</v>
      </c>
      <c r="O12" s="157" t="s">
        <v>28</v>
      </c>
      <c r="P12" s="164" t="s">
        <v>182</v>
      </c>
      <c r="Q12" s="165">
        <v>533</v>
      </c>
      <c r="R12" s="166">
        <v>0.7</v>
      </c>
      <c r="S12" s="118">
        <v>197</v>
      </c>
      <c r="T12" s="245">
        <v>3.3E-4</v>
      </c>
      <c r="U12" s="167">
        <v>0.5</v>
      </c>
    </row>
    <row r="13" spans="1:22" s="6" customFormat="1" ht="32.1" hidden="1" customHeight="1">
      <c r="A13" s="13"/>
      <c r="B13" s="313" t="str">
        <f t="shared" ref="B13:B76" si="2">O13</f>
        <v>水稲（もち）</v>
      </c>
      <c r="C13" s="314" t="str">
        <f t="shared" ref="C13:C76" si="3">P13</f>
        <v>農作物共済</v>
      </c>
      <c r="D13" s="315"/>
      <c r="E13" s="316">
        <f t="shared" si="0"/>
        <v>0</v>
      </c>
      <c r="F13" s="317">
        <f t="shared" si="1"/>
        <v>0</v>
      </c>
      <c r="G13" s="305">
        <v>0</v>
      </c>
      <c r="H13" s="318">
        <f t="shared" ref="H13:H76" si="4">E13*(1-G13)</f>
        <v>0</v>
      </c>
      <c r="I13" s="365">
        <f>IF(R13=0.7,5/4,IF(R13=0.6,10/7,IF(R13=0.5,5/3,)))</f>
        <v>1.25</v>
      </c>
      <c r="J13" s="365">
        <f>IF(R13=0.7,1/4,IF(R13=0.6,3/7,IF(R13=0.5,2/3,)))</f>
        <v>0.25</v>
      </c>
      <c r="K13" s="319">
        <f>IF(ROUNDDOWN((E13*R13*S13)*((G13*I13)-J13),0)&lt;0,0,ROUNDDOWN((E13*R13*S13)*((G13*I13)-J13),0))</f>
        <v>0</v>
      </c>
      <c r="N13" s="158" t="s">
        <v>185</v>
      </c>
      <c r="O13" s="159" t="s">
        <v>81</v>
      </c>
      <c r="P13" s="168" t="s">
        <v>182</v>
      </c>
      <c r="Q13" s="115">
        <v>414</v>
      </c>
      <c r="R13" s="113">
        <v>0.7</v>
      </c>
      <c r="S13" s="119">
        <v>220</v>
      </c>
      <c r="T13" s="246">
        <v>2.47E-3</v>
      </c>
      <c r="U13" s="169">
        <v>0.5</v>
      </c>
    </row>
    <row r="14" spans="1:22" s="6" customFormat="1" ht="32.1" hidden="1" customHeight="1">
      <c r="A14" s="13"/>
      <c r="B14" s="313" t="str">
        <f t="shared" si="2"/>
        <v>陸稲</v>
      </c>
      <c r="C14" s="314" t="str">
        <f t="shared" si="3"/>
        <v>農作物共済</v>
      </c>
      <c r="D14" s="315"/>
      <c r="E14" s="316">
        <f t="shared" si="0"/>
        <v>0</v>
      </c>
      <c r="F14" s="317">
        <f t="shared" si="1"/>
        <v>0</v>
      </c>
      <c r="G14" s="305">
        <v>0</v>
      </c>
      <c r="H14" s="318">
        <f t="shared" si="4"/>
        <v>0</v>
      </c>
      <c r="I14" s="365"/>
      <c r="J14" s="365"/>
      <c r="K14" s="319">
        <f>IF((E14*R14-H14)*S14&lt;0,0,(E14*R14-H14)*S14)</f>
        <v>0</v>
      </c>
      <c r="N14" s="158" t="s">
        <v>185</v>
      </c>
      <c r="O14" s="159" t="s">
        <v>82</v>
      </c>
      <c r="P14" s="168" t="s">
        <v>182</v>
      </c>
      <c r="Q14" s="115">
        <v>414</v>
      </c>
      <c r="R14" s="113">
        <v>0.7</v>
      </c>
      <c r="S14" s="119">
        <v>220</v>
      </c>
      <c r="T14" s="246">
        <v>0.12001000000000001</v>
      </c>
      <c r="U14" s="169">
        <v>0.5</v>
      </c>
    </row>
    <row r="15" spans="1:22" s="6" customFormat="1" ht="32.1" customHeight="1">
      <c r="A15" s="13"/>
      <c r="B15" s="313" t="str">
        <f t="shared" si="2"/>
        <v>小麦</v>
      </c>
      <c r="C15" s="314" t="str">
        <f t="shared" si="3"/>
        <v>農作物共済</v>
      </c>
      <c r="D15" s="315"/>
      <c r="E15" s="316">
        <f t="shared" si="0"/>
        <v>0</v>
      </c>
      <c r="F15" s="317">
        <f t="shared" si="1"/>
        <v>0</v>
      </c>
      <c r="G15" s="305">
        <v>0</v>
      </c>
      <c r="H15" s="318">
        <f t="shared" si="4"/>
        <v>0</v>
      </c>
      <c r="I15" s="365"/>
      <c r="J15" s="365"/>
      <c r="K15" s="319">
        <f t="shared" ref="K15:K78" si="5">IF((E15*R15-H15)*S15&lt;0,0,(E15*R15-H15)*S15)</f>
        <v>0</v>
      </c>
      <c r="N15" s="158" t="s">
        <v>184</v>
      </c>
      <c r="O15" s="159" t="s">
        <v>3</v>
      </c>
      <c r="P15" s="168" t="s">
        <v>182</v>
      </c>
      <c r="Q15" s="115">
        <v>227</v>
      </c>
      <c r="R15" s="113">
        <v>0.7</v>
      </c>
      <c r="S15" s="119">
        <v>176</v>
      </c>
      <c r="T15" s="246">
        <v>4.301E-2</v>
      </c>
      <c r="U15" s="169">
        <v>0.5</v>
      </c>
    </row>
    <row r="16" spans="1:22" s="6" customFormat="1" ht="32.1" customHeight="1">
      <c r="A16" s="13"/>
      <c r="B16" s="313" t="str">
        <f t="shared" si="2"/>
        <v>二条大麦</v>
      </c>
      <c r="C16" s="314" t="str">
        <f t="shared" si="3"/>
        <v>農作物共済</v>
      </c>
      <c r="D16" s="315"/>
      <c r="E16" s="316">
        <f t="shared" si="0"/>
        <v>0</v>
      </c>
      <c r="F16" s="317">
        <f t="shared" si="1"/>
        <v>0</v>
      </c>
      <c r="G16" s="305">
        <v>0</v>
      </c>
      <c r="H16" s="318">
        <f t="shared" si="4"/>
        <v>0</v>
      </c>
      <c r="I16" s="365"/>
      <c r="J16" s="365"/>
      <c r="K16" s="319">
        <f t="shared" si="5"/>
        <v>0</v>
      </c>
      <c r="N16" s="158" t="s">
        <v>184</v>
      </c>
      <c r="O16" s="159" t="s">
        <v>83</v>
      </c>
      <c r="P16" s="168" t="s">
        <v>182</v>
      </c>
      <c r="Q16" s="115">
        <v>116</v>
      </c>
      <c r="R16" s="113">
        <v>0.7</v>
      </c>
      <c r="S16" s="119">
        <v>67</v>
      </c>
      <c r="T16" s="246">
        <v>6.139E-2</v>
      </c>
      <c r="U16" s="169">
        <v>0.5</v>
      </c>
    </row>
    <row r="17" spans="1:21" s="6" customFormat="1" ht="32.1" customHeight="1">
      <c r="A17" s="13"/>
      <c r="B17" s="313" t="str">
        <f t="shared" si="2"/>
        <v>六条大麦</v>
      </c>
      <c r="C17" s="314" t="str">
        <f t="shared" si="3"/>
        <v>農作物共済</v>
      </c>
      <c r="D17" s="315"/>
      <c r="E17" s="316">
        <f t="shared" si="0"/>
        <v>0</v>
      </c>
      <c r="F17" s="317">
        <f t="shared" si="1"/>
        <v>0</v>
      </c>
      <c r="G17" s="305">
        <v>0</v>
      </c>
      <c r="H17" s="318">
        <f t="shared" si="4"/>
        <v>0</v>
      </c>
      <c r="I17" s="365"/>
      <c r="J17" s="365"/>
      <c r="K17" s="319">
        <f t="shared" si="5"/>
        <v>0</v>
      </c>
      <c r="N17" s="158" t="s">
        <v>184</v>
      </c>
      <c r="O17" s="159" t="s">
        <v>84</v>
      </c>
      <c r="P17" s="168" t="s">
        <v>182</v>
      </c>
      <c r="Q17" s="115">
        <v>311</v>
      </c>
      <c r="R17" s="113">
        <v>0.9</v>
      </c>
      <c r="S17" s="119">
        <v>147</v>
      </c>
      <c r="T17" s="246">
        <v>6.5949999999999995E-2</v>
      </c>
      <c r="U17" s="169">
        <v>0.5</v>
      </c>
    </row>
    <row r="18" spans="1:21" s="6" customFormat="1" ht="32.1" hidden="1" customHeight="1">
      <c r="A18" s="13"/>
      <c r="B18" s="313" t="str">
        <f t="shared" si="2"/>
        <v>裸麦</v>
      </c>
      <c r="C18" s="314" t="str">
        <f t="shared" si="3"/>
        <v>農作物共済</v>
      </c>
      <c r="D18" s="315"/>
      <c r="E18" s="316">
        <f t="shared" si="0"/>
        <v>0</v>
      </c>
      <c r="F18" s="317">
        <f t="shared" si="1"/>
        <v>0</v>
      </c>
      <c r="G18" s="305">
        <v>0</v>
      </c>
      <c r="H18" s="318">
        <f t="shared" si="4"/>
        <v>0</v>
      </c>
      <c r="I18" s="365"/>
      <c r="J18" s="365"/>
      <c r="K18" s="319">
        <f t="shared" si="5"/>
        <v>0</v>
      </c>
      <c r="N18" s="158" t="s">
        <v>185</v>
      </c>
      <c r="O18" s="159" t="s">
        <v>85</v>
      </c>
      <c r="P18" s="168" t="s">
        <v>182</v>
      </c>
      <c r="Q18" s="115"/>
      <c r="R18" s="113">
        <v>0.7</v>
      </c>
      <c r="S18" s="119"/>
      <c r="T18" s="246">
        <v>2.63E-3</v>
      </c>
      <c r="U18" s="169">
        <v>0.5</v>
      </c>
    </row>
    <row r="19" spans="1:21" s="6" customFormat="1" ht="32.1" hidden="1" customHeight="1">
      <c r="A19" s="13"/>
      <c r="B19" s="313" t="str">
        <f t="shared" si="2"/>
        <v>ライ麦</v>
      </c>
      <c r="C19" s="314" t="str">
        <f t="shared" si="3"/>
        <v>農作物共済</v>
      </c>
      <c r="D19" s="315"/>
      <c r="E19" s="316">
        <f t="shared" si="0"/>
        <v>0</v>
      </c>
      <c r="F19" s="317">
        <f t="shared" si="1"/>
        <v>0</v>
      </c>
      <c r="G19" s="305">
        <v>0</v>
      </c>
      <c r="H19" s="318">
        <f t="shared" si="4"/>
        <v>0</v>
      </c>
      <c r="I19" s="365"/>
      <c r="J19" s="365"/>
      <c r="K19" s="319">
        <f t="shared" si="5"/>
        <v>0</v>
      </c>
      <c r="N19" s="158" t="s">
        <v>185</v>
      </c>
      <c r="O19" s="159" t="s">
        <v>86</v>
      </c>
      <c r="P19" s="168" t="s">
        <v>182</v>
      </c>
      <c r="Q19" s="115"/>
      <c r="R19" s="113">
        <v>0.7</v>
      </c>
      <c r="S19" s="119"/>
      <c r="T19" s="246">
        <v>2.63E-3</v>
      </c>
      <c r="U19" s="169">
        <v>0.5</v>
      </c>
    </row>
    <row r="20" spans="1:21" s="6" customFormat="1" ht="32.1" hidden="1" customHeight="1">
      <c r="A20" s="13"/>
      <c r="B20" s="313" t="str">
        <f t="shared" si="2"/>
        <v>エン麦</v>
      </c>
      <c r="C20" s="314" t="str">
        <f t="shared" si="3"/>
        <v>農作物共済</v>
      </c>
      <c r="D20" s="315"/>
      <c r="E20" s="316">
        <f t="shared" si="0"/>
        <v>0</v>
      </c>
      <c r="F20" s="317">
        <f t="shared" si="1"/>
        <v>0</v>
      </c>
      <c r="G20" s="305">
        <v>0</v>
      </c>
      <c r="H20" s="318">
        <f t="shared" si="4"/>
        <v>0</v>
      </c>
      <c r="I20" s="365"/>
      <c r="J20" s="365"/>
      <c r="K20" s="319">
        <f t="shared" si="5"/>
        <v>0</v>
      </c>
      <c r="N20" s="158" t="s">
        <v>185</v>
      </c>
      <c r="O20" s="159" t="s">
        <v>87</v>
      </c>
      <c r="P20" s="168" t="s">
        <v>182</v>
      </c>
      <c r="Q20" s="115"/>
      <c r="R20" s="113">
        <v>0.7</v>
      </c>
      <c r="S20" s="119"/>
      <c r="T20" s="246">
        <v>2.63E-3</v>
      </c>
      <c r="U20" s="169">
        <v>0.5</v>
      </c>
    </row>
    <row r="21" spans="1:21" s="6" customFormat="1" ht="32.1" hidden="1" customHeight="1">
      <c r="A21" s="13"/>
      <c r="B21" s="313" t="str">
        <f t="shared" si="2"/>
        <v>そば</v>
      </c>
      <c r="C21" s="314" t="str">
        <f t="shared" si="3"/>
        <v>畑作物共済</v>
      </c>
      <c r="D21" s="315"/>
      <c r="E21" s="316">
        <f t="shared" si="0"/>
        <v>0</v>
      </c>
      <c r="F21" s="317">
        <f t="shared" si="1"/>
        <v>0</v>
      </c>
      <c r="G21" s="305">
        <v>0</v>
      </c>
      <c r="H21" s="318">
        <f t="shared" si="4"/>
        <v>0</v>
      </c>
      <c r="I21" s="365"/>
      <c r="J21" s="365"/>
      <c r="K21" s="319">
        <f t="shared" si="5"/>
        <v>0</v>
      </c>
      <c r="N21" s="158" t="s">
        <v>185</v>
      </c>
      <c r="O21" s="159" t="s">
        <v>88</v>
      </c>
      <c r="P21" s="168" t="s">
        <v>152</v>
      </c>
      <c r="Q21" s="115"/>
      <c r="R21" s="113">
        <v>0.8</v>
      </c>
      <c r="S21" s="119"/>
      <c r="T21" s="246">
        <v>0.11700000000000001</v>
      </c>
      <c r="U21" s="169">
        <v>0.5</v>
      </c>
    </row>
    <row r="22" spans="1:21" s="6" customFormat="1" ht="32.1" hidden="1" customHeight="1">
      <c r="A22" s="13"/>
      <c r="B22" s="313" t="str">
        <f t="shared" si="2"/>
        <v>あずき(種実）</v>
      </c>
      <c r="C22" s="314" t="str">
        <f t="shared" si="3"/>
        <v>畑作物共済</v>
      </c>
      <c r="D22" s="315"/>
      <c r="E22" s="316">
        <f t="shared" si="0"/>
        <v>0</v>
      </c>
      <c r="F22" s="317">
        <f t="shared" si="1"/>
        <v>0</v>
      </c>
      <c r="G22" s="305">
        <v>0</v>
      </c>
      <c r="H22" s="318">
        <f t="shared" si="4"/>
        <v>0</v>
      </c>
      <c r="I22" s="365"/>
      <c r="J22" s="365"/>
      <c r="K22" s="319">
        <f t="shared" si="5"/>
        <v>0</v>
      </c>
      <c r="N22" s="158" t="s">
        <v>185</v>
      </c>
      <c r="O22" s="159" t="s">
        <v>89</v>
      </c>
      <c r="P22" s="168" t="s">
        <v>152</v>
      </c>
      <c r="Q22" s="115"/>
      <c r="R22" s="113">
        <v>0.7</v>
      </c>
      <c r="S22" s="119"/>
      <c r="T22" s="246">
        <v>0.109</v>
      </c>
      <c r="U22" s="169">
        <v>0.5</v>
      </c>
    </row>
    <row r="23" spans="1:21" s="6" customFormat="1" ht="32.1" hidden="1" customHeight="1">
      <c r="A23" s="13"/>
      <c r="B23" s="313" t="str">
        <f t="shared" si="2"/>
        <v>いんげんまめ(種実）</v>
      </c>
      <c r="C23" s="314" t="str">
        <f t="shared" si="3"/>
        <v>畑作物共済</v>
      </c>
      <c r="D23" s="315"/>
      <c r="E23" s="316">
        <f t="shared" si="0"/>
        <v>0</v>
      </c>
      <c r="F23" s="317">
        <f t="shared" si="1"/>
        <v>0</v>
      </c>
      <c r="G23" s="305">
        <v>0</v>
      </c>
      <c r="H23" s="318">
        <f t="shared" si="4"/>
        <v>0</v>
      </c>
      <c r="I23" s="365"/>
      <c r="J23" s="365"/>
      <c r="K23" s="319">
        <f t="shared" si="5"/>
        <v>0</v>
      </c>
      <c r="N23" s="158" t="s">
        <v>185</v>
      </c>
      <c r="O23" s="159" t="s">
        <v>90</v>
      </c>
      <c r="P23" s="168" t="s">
        <v>152</v>
      </c>
      <c r="Q23" s="115"/>
      <c r="R23" s="113">
        <v>0.7</v>
      </c>
      <c r="S23" s="119"/>
      <c r="T23" s="246">
        <v>0.11</v>
      </c>
      <c r="U23" s="169">
        <v>0.5</v>
      </c>
    </row>
    <row r="24" spans="1:21" s="6" customFormat="1" ht="32.1" customHeight="1">
      <c r="A24" s="13"/>
      <c r="B24" s="313" t="str">
        <f t="shared" si="2"/>
        <v>だいず(種実）</v>
      </c>
      <c r="C24" s="314" t="str">
        <f t="shared" si="3"/>
        <v>畑作物共済</v>
      </c>
      <c r="D24" s="315"/>
      <c r="E24" s="316">
        <f t="shared" si="0"/>
        <v>0</v>
      </c>
      <c r="F24" s="317">
        <f t="shared" si="1"/>
        <v>0</v>
      </c>
      <c r="G24" s="305">
        <v>0</v>
      </c>
      <c r="H24" s="318">
        <f t="shared" si="4"/>
        <v>0</v>
      </c>
      <c r="I24" s="365"/>
      <c r="J24" s="365"/>
      <c r="K24" s="319">
        <f t="shared" si="5"/>
        <v>0</v>
      </c>
      <c r="N24" s="158" t="s">
        <v>184</v>
      </c>
      <c r="O24" s="159" t="s">
        <v>91</v>
      </c>
      <c r="P24" s="168" t="s">
        <v>152</v>
      </c>
      <c r="Q24" s="115">
        <v>157</v>
      </c>
      <c r="R24" s="113">
        <v>0.9</v>
      </c>
      <c r="S24" s="119">
        <v>293</v>
      </c>
      <c r="T24" s="246">
        <v>0.106</v>
      </c>
      <c r="U24" s="169">
        <v>0.55000000000000004</v>
      </c>
    </row>
    <row r="25" spans="1:21" s="6" customFormat="1" ht="32.1" hidden="1" customHeight="1">
      <c r="A25" s="13"/>
      <c r="B25" s="313" t="str">
        <f t="shared" si="2"/>
        <v>馬鈴薯</v>
      </c>
      <c r="C25" s="314" t="str">
        <f t="shared" si="3"/>
        <v>畑作物共済</v>
      </c>
      <c r="D25" s="315"/>
      <c r="E25" s="316">
        <f t="shared" si="0"/>
        <v>0</v>
      </c>
      <c r="F25" s="317">
        <f t="shared" si="1"/>
        <v>0</v>
      </c>
      <c r="G25" s="305">
        <v>0</v>
      </c>
      <c r="H25" s="318">
        <f t="shared" si="4"/>
        <v>0</v>
      </c>
      <c r="I25" s="365"/>
      <c r="J25" s="365"/>
      <c r="K25" s="319">
        <f t="shared" si="5"/>
        <v>0</v>
      </c>
      <c r="N25" s="158" t="s">
        <v>185</v>
      </c>
      <c r="O25" s="159" t="s">
        <v>92</v>
      </c>
      <c r="P25" s="168" t="s">
        <v>152</v>
      </c>
      <c r="Q25" s="115"/>
      <c r="R25" s="113">
        <v>0.8</v>
      </c>
      <c r="S25" s="119"/>
      <c r="T25" s="246">
        <v>0.11</v>
      </c>
      <c r="U25" s="169">
        <v>0.5</v>
      </c>
    </row>
    <row r="26" spans="1:21" s="6" customFormat="1" ht="32.1" hidden="1" customHeight="1">
      <c r="A26" s="13"/>
      <c r="B26" s="313" t="str">
        <f t="shared" si="2"/>
        <v>茶</v>
      </c>
      <c r="C26" s="314" t="str">
        <f t="shared" si="3"/>
        <v>畑作物共済</v>
      </c>
      <c r="D26" s="315"/>
      <c r="E26" s="316">
        <f t="shared" si="0"/>
        <v>0</v>
      </c>
      <c r="F26" s="317">
        <f t="shared" si="1"/>
        <v>0</v>
      </c>
      <c r="G26" s="305">
        <v>0</v>
      </c>
      <c r="H26" s="318">
        <f t="shared" si="4"/>
        <v>0</v>
      </c>
      <c r="I26" s="365"/>
      <c r="J26" s="365"/>
      <c r="K26" s="319">
        <f t="shared" si="5"/>
        <v>0</v>
      </c>
      <c r="N26" s="158" t="s">
        <v>185</v>
      </c>
      <c r="O26" s="159" t="s">
        <v>93</v>
      </c>
      <c r="P26" s="168" t="s">
        <v>152</v>
      </c>
      <c r="Q26" s="115"/>
      <c r="R26" s="113">
        <v>0.8</v>
      </c>
      <c r="S26" s="119"/>
      <c r="T26" s="246">
        <v>0.104</v>
      </c>
      <c r="U26" s="169">
        <v>0.5</v>
      </c>
    </row>
    <row r="27" spans="1:21" s="6" customFormat="1" ht="32.1" hidden="1" customHeight="1">
      <c r="A27" s="13"/>
      <c r="B27" s="313" t="str">
        <f t="shared" si="2"/>
        <v>さとうきび</v>
      </c>
      <c r="C27" s="314" t="str">
        <f t="shared" si="3"/>
        <v>畑作物共済</v>
      </c>
      <c r="D27" s="315"/>
      <c r="E27" s="316">
        <f t="shared" si="0"/>
        <v>0</v>
      </c>
      <c r="F27" s="317">
        <f t="shared" si="1"/>
        <v>0</v>
      </c>
      <c r="G27" s="305">
        <v>0</v>
      </c>
      <c r="H27" s="318">
        <f t="shared" si="4"/>
        <v>0</v>
      </c>
      <c r="I27" s="365"/>
      <c r="J27" s="365"/>
      <c r="K27" s="319">
        <f t="shared" si="5"/>
        <v>0</v>
      </c>
      <c r="N27" s="158" t="s">
        <v>185</v>
      </c>
      <c r="O27" s="159" t="s">
        <v>94</v>
      </c>
      <c r="P27" s="168" t="s">
        <v>152</v>
      </c>
      <c r="Q27" s="115"/>
      <c r="R27" s="113">
        <v>0.8</v>
      </c>
      <c r="S27" s="119"/>
      <c r="T27" s="246">
        <v>7.0999999999999994E-2</v>
      </c>
      <c r="U27" s="169">
        <v>0.5</v>
      </c>
    </row>
    <row r="28" spans="1:21" s="6" customFormat="1" ht="32.1" hidden="1" customHeight="1">
      <c r="A28" s="13"/>
      <c r="B28" s="313" t="str">
        <f t="shared" si="2"/>
        <v>てん菜</v>
      </c>
      <c r="C28" s="314" t="str">
        <f t="shared" si="3"/>
        <v>畑作物共済</v>
      </c>
      <c r="D28" s="315"/>
      <c r="E28" s="316">
        <f t="shared" si="0"/>
        <v>0</v>
      </c>
      <c r="F28" s="317">
        <f t="shared" si="1"/>
        <v>0</v>
      </c>
      <c r="G28" s="305">
        <v>0</v>
      </c>
      <c r="H28" s="318">
        <f t="shared" si="4"/>
        <v>0</v>
      </c>
      <c r="I28" s="365"/>
      <c r="J28" s="365"/>
      <c r="K28" s="319">
        <f t="shared" si="5"/>
        <v>0</v>
      </c>
      <c r="N28" s="158" t="s">
        <v>185</v>
      </c>
      <c r="O28" s="159" t="s">
        <v>95</v>
      </c>
      <c r="P28" s="168" t="s">
        <v>152</v>
      </c>
      <c r="Q28" s="115"/>
      <c r="R28" s="113">
        <v>0.8</v>
      </c>
      <c r="S28" s="119"/>
      <c r="T28" s="246">
        <v>0.14199999999999999</v>
      </c>
      <c r="U28" s="169">
        <v>0.5</v>
      </c>
    </row>
    <row r="29" spans="1:21" s="6" customFormat="1" ht="32.1" hidden="1" customHeight="1">
      <c r="A29" s="13"/>
      <c r="B29" s="313" t="str">
        <f t="shared" si="2"/>
        <v>ホップ</v>
      </c>
      <c r="C29" s="314" t="str">
        <f t="shared" si="3"/>
        <v>畑作物共済</v>
      </c>
      <c r="D29" s="315"/>
      <c r="E29" s="316">
        <f t="shared" si="0"/>
        <v>0</v>
      </c>
      <c r="F29" s="317">
        <f t="shared" si="1"/>
        <v>0</v>
      </c>
      <c r="G29" s="305">
        <v>0</v>
      </c>
      <c r="H29" s="318">
        <f t="shared" si="4"/>
        <v>0</v>
      </c>
      <c r="I29" s="365"/>
      <c r="J29" s="365"/>
      <c r="K29" s="319">
        <f t="shared" si="5"/>
        <v>0</v>
      </c>
      <c r="N29" s="158" t="s">
        <v>185</v>
      </c>
      <c r="O29" s="159" t="s">
        <v>96</v>
      </c>
      <c r="P29" s="168" t="s">
        <v>152</v>
      </c>
      <c r="Q29" s="115"/>
      <c r="R29" s="113">
        <v>0.8</v>
      </c>
      <c r="S29" s="119"/>
      <c r="T29" s="246">
        <v>4.1000000000000002E-2</v>
      </c>
      <c r="U29" s="169">
        <v>0.5</v>
      </c>
    </row>
    <row r="30" spans="1:21" s="6" customFormat="1" ht="32.1" hidden="1" customHeight="1">
      <c r="A30" s="13"/>
      <c r="B30" s="313" t="str">
        <f t="shared" si="2"/>
        <v>かぼちゃ</v>
      </c>
      <c r="C30" s="314" t="str">
        <f t="shared" si="3"/>
        <v>畑作物共済</v>
      </c>
      <c r="D30" s="315"/>
      <c r="E30" s="316">
        <f t="shared" si="0"/>
        <v>0</v>
      </c>
      <c r="F30" s="317">
        <f t="shared" si="1"/>
        <v>0</v>
      </c>
      <c r="G30" s="305">
        <v>0</v>
      </c>
      <c r="H30" s="318">
        <f t="shared" si="4"/>
        <v>0</v>
      </c>
      <c r="I30" s="365"/>
      <c r="J30" s="365"/>
      <c r="K30" s="319">
        <f t="shared" si="5"/>
        <v>0</v>
      </c>
      <c r="N30" s="158" t="s">
        <v>185</v>
      </c>
      <c r="O30" s="159" t="s">
        <v>102</v>
      </c>
      <c r="P30" s="168" t="s">
        <v>152</v>
      </c>
      <c r="Q30" s="115"/>
      <c r="R30" s="113">
        <v>0.8</v>
      </c>
      <c r="S30" s="119"/>
      <c r="T30" s="246">
        <v>0.152</v>
      </c>
      <c r="U30" s="169">
        <v>0.5</v>
      </c>
    </row>
    <row r="31" spans="1:21" s="6" customFormat="1" ht="32.1" hidden="1" customHeight="1">
      <c r="A31" s="13"/>
      <c r="B31" s="313" t="str">
        <f t="shared" si="2"/>
        <v>スイートコーン</v>
      </c>
      <c r="C31" s="314" t="str">
        <f t="shared" si="3"/>
        <v>畑作物共済</v>
      </c>
      <c r="D31" s="315"/>
      <c r="E31" s="316">
        <f t="shared" si="0"/>
        <v>0</v>
      </c>
      <c r="F31" s="317">
        <f t="shared" si="1"/>
        <v>0</v>
      </c>
      <c r="G31" s="305">
        <v>0</v>
      </c>
      <c r="H31" s="318">
        <f t="shared" si="4"/>
        <v>0</v>
      </c>
      <c r="I31" s="365"/>
      <c r="J31" s="365"/>
      <c r="K31" s="319">
        <f t="shared" si="5"/>
        <v>0</v>
      </c>
      <c r="N31" s="158" t="s">
        <v>185</v>
      </c>
      <c r="O31" s="159" t="s">
        <v>109</v>
      </c>
      <c r="P31" s="168" t="s">
        <v>152</v>
      </c>
      <c r="Q31" s="115"/>
      <c r="R31" s="113">
        <v>0.8</v>
      </c>
      <c r="S31" s="119"/>
      <c r="T31" s="246">
        <v>7.9000000000000001E-2</v>
      </c>
      <c r="U31" s="169">
        <v>0.5</v>
      </c>
    </row>
    <row r="32" spans="1:21" s="6" customFormat="1" ht="32.1" hidden="1" customHeight="1">
      <c r="A32" s="13"/>
      <c r="B32" s="313" t="str">
        <f t="shared" si="2"/>
        <v>たまねぎ（葉タマネギを除く）</v>
      </c>
      <c r="C32" s="314" t="str">
        <f t="shared" si="3"/>
        <v>畑作物共済</v>
      </c>
      <c r="D32" s="315"/>
      <c r="E32" s="316">
        <f t="shared" si="0"/>
        <v>0</v>
      </c>
      <c r="F32" s="317">
        <f t="shared" si="1"/>
        <v>0</v>
      </c>
      <c r="G32" s="305">
        <v>0</v>
      </c>
      <c r="H32" s="318">
        <f t="shared" si="4"/>
        <v>0</v>
      </c>
      <c r="I32" s="365"/>
      <c r="J32" s="365"/>
      <c r="K32" s="319">
        <f t="shared" si="5"/>
        <v>0</v>
      </c>
      <c r="N32" s="158" t="s">
        <v>185</v>
      </c>
      <c r="O32" s="159" t="s">
        <v>110</v>
      </c>
      <c r="P32" s="168" t="s">
        <v>152</v>
      </c>
      <c r="Q32" s="115"/>
      <c r="R32" s="113">
        <v>0.8</v>
      </c>
      <c r="S32" s="119"/>
      <c r="T32" s="246">
        <v>0.13</v>
      </c>
      <c r="U32" s="169">
        <v>0.5</v>
      </c>
    </row>
    <row r="33" spans="1:21" s="6" customFormat="1" ht="32.1" hidden="1" customHeight="1">
      <c r="A33" s="13"/>
      <c r="B33" s="313" t="str">
        <f t="shared" si="2"/>
        <v>うんしゅうみかん［露地］</v>
      </c>
      <c r="C33" s="314" t="str">
        <f t="shared" si="3"/>
        <v>果樹共済</v>
      </c>
      <c r="D33" s="315"/>
      <c r="E33" s="316">
        <f t="shared" si="0"/>
        <v>0</v>
      </c>
      <c r="F33" s="317">
        <f t="shared" si="1"/>
        <v>0</v>
      </c>
      <c r="G33" s="305">
        <v>0</v>
      </c>
      <c r="H33" s="318">
        <f t="shared" si="4"/>
        <v>0</v>
      </c>
      <c r="I33" s="365"/>
      <c r="J33" s="365"/>
      <c r="K33" s="319">
        <f t="shared" si="5"/>
        <v>0</v>
      </c>
      <c r="N33" s="158" t="s">
        <v>185</v>
      </c>
      <c r="O33" s="159" t="s">
        <v>118</v>
      </c>
      <c r="P33" s="168" t="s">
        <v>153</v>
      </c>
      <c r="Q33" s="115"/>
      <c r="R33" s="113">
        <v>0.7</v>
      </c>
      <c r="S33" s="119"/>
      <c r="T33" s="246">
        <v>7.8E-2</v>
      </c>
      <c r="U33" s="169">
        <v>0.5</v>
      </c>
    </row>
    <row r="34" spans="1:21" s="6" customFormat="1" ht="32.1" hidden="1" customHeight="1">
      <c r="A34" s="13"/>
      <c r="B34" s="313" t="str">
        <f t="shared" si="2"/>
        <v>なつみかん　［露地］</v>
      </c>
      <c r="C34" s="314" t="str">
        <f t="shared" si="3"/>
        <v>果樹共済</v>
      </c>
      <c r="D34" s="315"/>
      <c r="E34" s="316">
        <f t="shared" si="0"/>
        <v>0</v>
      </c>
      <c r="F34" s="317">
        <f t="shared" si="1"/>
        <v>0</v>
      </c>
      <c r="G34" s="305">
        <v>0</v>
      </c>
      <c r="H34" s="318">
        <f t="shared" si="4"/>
        <v>0</v>
      </c>
      <c r="I34" s="365"/>
      <c r="J34" s="365"/>
      <c r="K34" s="319">
        <f t="shared" si="5"/>
        <v>0</v>
      </c>
      <c r="N34" s="158" t="s">
        <v>185</v>
      </c>
      <c r="O34" s="159" t="s">
        <v>119</v>
      </c>
      <c r="P34" s="168" t="s">
        <v>153</v>
      </c>
      <c r="Q34" s="115"/>
      <c r="R34" s="113">
        <v>0.7</v>
      </c>
      <c r="S34" s="119"/>
      <c r="T34" s="246">
        <v>7.8E-2</v>
      </c>
      <c r="U34" s="169">
        <v>0.5</v>
      </c>
    </row>
    <row r="35" spans="1:21" s="6" customFormat="1" ht="32.1" hidden="1" customHeight="1">
      <c r="A35" s="13"/>
      <c r="B35" s="313" t="str">
        <f t="shared" si="2"/>
        <v>伊予柑［露地］</v>
      </c>
      <c r="C35" s="314" t="str">
        <f t="shared" si="3"/>
        <v>果樹共済</v>
      </c>
      <c r="D35" s="315"/>
      <c r="E35" s="316">
        <f t="shared" si="0"/>
        <v>0</v>
      </c>
      <c r="F35" s="317">
        <f t="shared" si="1"/>
        <v>0</v>
      </c>
      <c r="G35" s="305">
        <v>0</v>
      </c>
      <c r="H35" s="318">
        <f t="shared" si="4"/>
        <v>0</v>
      </c>
      <c r="I35" s="365"/>
      <c r="J35" s="365"/>
      <c r="K35" s="319">
        <f t="shared" si="5"/>
        <v>0</v>
      </c>
      <c r="N35" s="158" t="s">
        <v>185</v>
      </c>
      <c r="O35" s="159" t="s">
        <v>120</v>
      </c>
      <c r="P35" s="168" t="s">
        <v>153</v>
      </c>
      <c r="Q35" s="115"/>
      <c r="R35" s="113">
        <v>0.7</v>
      </c>
      <c r="S35" s="119"/>
      <c r="T35" s="246">
        <v>7.8E-2</v>
      </c>
      <c r="U35" s="169">
        <v>0.5</v>
      </c>
    </row>
    <row r="36" spans="1:21" s="6" customFormat="1" ht="32.1" hidden="1" customHeight="1">
      <c r="A36" s="13"/>
      <c r="B36" s="313" t="str">
        <f t="shared" si="2"/>
        <v>その他のかんきつ類［露地］</v>
      </c>
      <c r="C36" s="314" t="str">
        <f t="shared" si="3"/>
        <v>果樹共済</v>
      </c>
      <c r="D36" s="315"/>
      <c r="E36" s="316">
        <f t="shared" si="0"/>
        <v>0</v>
      </c>
      <c r="F36" s="317">
        <f t="shared" si="1"/>
        <v>0</v>
      </c>
      <c r="G36" s="305">
        <v>0</v>
      </c>
      <c r="H36" s="318">
        <f t="shared" si="4"/>
        <v>0</v>
      </c>
      <c r="I36" s="365"/>
      <c r="J36" s="365"/>
      <c r="K36" s="319">
        <f t="shared" si="5"/>
        <v>0</v>
      </c>
      <c r="N36" s="158" t="s">
        <v>185</v>
      </c>
      <c r="O36" s="159" t="s">
        <v>121</v>
      </c>
      <c r="P36" s="168" t="s">
        <v>153</v>
      </c>
      <c r="Q36" s="115"/>
      <c r="R36" s="113">
        <v>0.7</v>
      </c>
      <c r="S36" s="119"/>
      <c r="T36" s="246">
        <v>7.8E-2</v>
      </c>
      <c r="U36" s="169">
        <v>0.5</v>
      </c>
    </row>
    <row r="37" spans="1:21" s="6" customFormat="1" ht="32.1" hidden="1" customHeight="1">
      <c r="A37" s="13"/>
      <c r="B37" s="313" t="str">
        <f t="shared" si="2"/>
        <v>うめ［露地］</v>
      </c>
      <c r="C37" s="314" t="str">
        <f t="shared" si="3"/>
        <v>果樹共済</v>
      </c>
      <c r="D37" s="315"/>
      <c r="E37" s="316">
        <f t="shared" si="0"/>
        <v>0</v>
      </c>
      <c r="F37" s="317">
        <f t="shared" si="1"/>
        <v>0</v>
      </c>
      <c r="G37" s="305">
        <v>0</v>
      </c>
      <c r="H37" s="318">
        <f t="shared" si="4"/>
        <v>0</v>
      </c>
      <c r="I37" s="365"/>
      <c r="J37" s="365"/>
      <c r="K37" s="319">
        <f t="shared" si="5"/>
        <v>0</v>
      </c>
      <c r="N37" s="158" t="s">
        <v>185</v>
      </c>
      <c r="O37" s="159" t="s">
        <v>122</v>
      </c>
      <c r="P37" s="168" t="s">
        <v>153</v>
      </c>
      <c r="Q37" s="115"/>
      <c r="R37" s="113">
        <v>0.7</v>
      </c>
      <c r="S37" s="119"/>
      <c r="T37" s="246">
        <v>7.8E-2</v>
      </c>
      <c r="U37" s="169">
        <v>0.5</v>
      </c>
    </row>
    <row r="38" spans="1:21" s="6" customFormat="1" ht="32.1" hidden="1" customHeight="1">
      <c r="A38" s="13"/>
      <c r="B38" s="313" t="str">
        <f t="shared" si="2"/>
        <v>おうとう［露地］</v>
      </c>
      <c r="C38" s="314" t="str">
        <f t="shared" si="3"/>
        <v>果樹共済</v>
      </c>
      <c r="D38" s="315"/>
      <c r="E38" s="316">
        <f t="shared" si="0"/>
        <v>0</v>
      </c>
      <c r="F38" s="317">
        <f t="shared" si="1"/>
        <v>0</v>
      </c>
      <c r="G38" s="305">
        <v>0</v>
      </c>
      <c r="H38" s="318">
        <f t="shared" si="4"/>
        <v>0</v>
      </c>
      <c r="I38" s="365"/>
      <c r="J38" s="365"/>
      <c r="K38" s="319">
        <f t="shared" si="5"/>
        <v>0</v>
      </c>
      <c r="N38" s="158" t="s">
        <v>185</v>
      </c>
      <c r="O38" s="159" t="s">
        <v>123</v>
      </c>
      <c r="P38" s="168" t="s">
        <v>153</v>
      </c>
      <c r="Q38" s="115"/>
      <c r="R38" s="113">
        <v>0.7</v>
      </c>
      <c r="S38" s="119"/>
      <c r="T38" s="246">
        <v>7.8E-2</v>
      </c>
      <c r="U38" s="169">
        <v>0.5</v>
      </c>
    </row>
    <row r="39" spans="1:21" s="6" customFormat="1" ht="32.1" customHeight="1">
      <c r="A39" s="13"/>
      <c r="B39" s="313" t="str">
        <f t="shared" si="2"/>
        <v>かき［露地］</v>
      </c>
      <c r="C39" s="314" t="str">
        <f t="shared" si="3"/>
        <v>果樹共済</v>
      </c>
      <c r="D39" s="315"/>
      <c r="E39" s="316">
        <f t="shared" si="0"/>
        <v>0</v>
      </c>
      <c r="F39" s="317">
        <f t="shared" si="1"/>
        <v>0</v>
      </c>
      <c r="G39" s="305">
        <v>0</v>
      </c>
      <c r="H39" s="318">
        <f t="shared" si="4"/>
        <v>0</v>
      </c>
      <c r="I39" s="365"/>
      <c r="J39" s="365"/>
      <c r="K39" s="319">
        <f t="shared" si="5"/>
        <v>0</v>
      </c>
      <c r="N39" s="158" t="s">
        <v>184</v>
      </c>
      <c r="O39" s="159" t="s">
        <v>124</v>
      </c>
      <c r="P39" s="168" t="s">
        <v>153</v>
      </c>
      <c r="Q39" s="115">
        <v>798</v>
      </c>
      <c r="R39" s="113">
        <v>0.7</v>
      </c>
      <c r="S39" s="119">
        <v>241</v>
      </c>
      <c r="T39" s="246">
        <v>2.8000000000000001E-2</v>
      </c>
      <c r="U39" s="169">
        <v>0.5</v>
      </c>
    </row>
    <row r="40" spans="1:21" s="6" customFormat="1" ht="32.1" hidden="1" customHeight="1">
      <c r="A40" s="13"/>
      <c r="B40" s="313" t="str">
        <f t="shared" si="2"/>
        <v>キウイフルーツ［露地］</v>
      </c>
      <c r="C40" s="314" t="str">
        <f t="shared" si="3"/>
        <v>果樹共済</v>
      </c>
      <c r="D40" s="315"/>
      <c r="E40" s="316">
        <f t="shared" si="0"/>
        <v>0</v>
      </c>
      <c r="F40" s="317">
        <f t="shared" si="1"/>
        <v>0</v>
      </c>
      <c r="G40" s="305">
        <v>0</v>
      </c>
      <c r="H40" s="318">
        <f t="shared" si="4"/>
        <v>0</v>
      </c>
      <c r="I40" s="365"/>
      <c r="J40" s="365"/>
      <c r="K40" s="319">
        <f t="shared" si="5"/>
        <v>0</v>
      </c>
      <c r="N40" s="158" t="s">
        <v>185</v>
      </c>
      <c r="O40" s="159" t="s">
        <v>125</v>
      </c>
      <c r="P40" s="168" t="s">
        <v>153</v>
      </c>
      <c r="Q40" s="115"/>
      <c r="R40" s="113">
        <v>0.7</v>
      </c>
      <c r="S40" s="119"/>
      <c r="T40" s="246">
        <v>7.8E-2</v>
      </c>
      <c r="U40" s="169">
        <v>0.5</v>
      </c>
    </row>
    <row r="41" spans="1:21" s="6" customFormat="1" ht="32.1" hidden="1" customHeight="1">
      <c r="A41" s="13"/>
      <c r="B41" s="313" t="str">
        <f t="shared" si="2"/>
        <v>くり［露地］</v>
      </c>
      <c r="C41" s="314" t="str">
        <f t="shared" si="3"/>
        <v>果樹共済</v>
      </c>
      <c r="D41" s="315"/>
      <c r="E41" s="316">
        <f t="shared" si="0"/>
        <v>0</v>
      </c>
      <c r="F41" s="317">
        <f t="shared" si="1"/>
        <v>0</v>
      </c>
      <c r="G41" s="305">
        <v>0</v>
      </c>
      <c r="H41" s="318">
        <f t="shared" si="4"/>
        <v>0</v>
      </c>
      <c r="I41" s="365"/>
      <c r="J41" s="365"/>
      <c r="K41" s="319">
        <f t="shared" si="5"/>
        <v>0</v>
      </c>
      <c r="N41" s="158" t="s">
        <v>185</v>
      </c>
      <c r="O41" s="159" t="s">
        <v>126</v>
      </c>
      <c r="P41" s="168" t="s">
        <v>153</v>
      </c>
      <c r="Q41" s="115"/>
      <c r="R41" s="113">
        <v>0.7</v>
      </c>
      <c r="S41" s="119"/>
      <c r="T41" s="246">
        <v>7.8E-2</v>
      </c>
      <c r="U41" s="169">
        <v>0.5</v>
      </c>
    </row>
    <row r="42" spans="1:21" s="6" customFormat="1" ht="32.1" hidden="1" customHeight="1">
      <c r="A42" s="13"/>
      <c r="B42" s="313" t="str">
        <f t="shared" si="2"/>
        <v>すもも［露地］</v>
      </c>
      <c r="C42" s="314" t="str">
        <f t="shared" si="3"/>
        <v>果樹共済</v>
      </c>
      <c r="D42" s="315"/>
      <c r="E42" s="316">
        <f t="shared" si="0"/>
        <v>0</v>
      </c>
      <c r="F42" s="317">
        <f t="shared" si="1"/>
        <v>0</v>
      </c>
      <c r="G42" s="305">
        <v>0</v>
      </c>
      <c r="H42" s="318">
        <f t="shared" si="4"/>
        <v>0</v>
      </c>
      <c r="I42" s="365"/>
      <c r="J42" s="365"/>
      <c r="K42" s="319">
        <f t="shared" si="5"/>
        <v>0</v>
      </c>
      <c r="N42" s="158" t="s">
        <v>185</v>
      </c>
      <c r="O42" s="159" t="s">
        <v>127</v>
      </c>
      <c r="P42" s="168" t="s">
        <v>153</v>
      </c>
      <c r="Q42" s="115"/>
      <c r="R42" s="113">
        <v>0.7</v>
      </c>
      <c r="S42" s="119"/>
      <c r="T42" s="246">
        <v>7.8E-2</v>
      </c>
      <c r="U42" s="169">
        <v>0.5</v>
      </c>
    </row>
    <row r="43" spans="1:21" s="6" customFormat="1" ht="32.1" customHeight="1">
      <c r="A43" s="13"/>
      <c r="B43" s="313" t="str">
        <f t="shared" si="2"/>
        <v>なし［露地］</v>
      </c>
      <c r="C43" s="314" t="str">
        <f t="shared" si="3"/>
        <v>果樹共済</v>
      </c>
      <c r="D43" s="315"/>
      <c r="E43" s="316">
        <f t="shared" si="0"/>
        <v>0</v>
      </c>
      <c r="F43" s="317">
        <f t="shared" si="1"/>
        <v>0</v>
      </c>
      <c r="G43" s="305">
        <v>0</v>
      </c>
      <c r="H43" s="318">
        <f t="shared" si="4"/>
        <v>0</v>
      </c>
      <c r="I43" s="365"/>
      <c r="J43" s="365"/>
      <c r="K43" s="319">
        <f t="shared" si="5"/>
        <v>0</v>
      </c>
      <c r="N43" s="158" t="s">
        <v>184</v>
      </c>
      <c r="O43" s="159" t="s">
        <v>128</v>
      </c>
      <c r="P43" s="168" t="s">
        <v>153</v>
      </c>
      <c r="Q43" s="115">
        <v>2357</v>
      </c>
      <c r="R43" s="113">
        <v>0.8</v>
      </c>
      <c r="S43" s="119">
        <v>246</v>
      </c>
      <c r="T43" s="246">
        <v>1.7000000000000001E-2</v>
      </c>
      <c r="U43" s="169">
        <v>0.5</v>
      </c>
    </row>
    <row r="44" spans="1:21" s="6" customFormat="1" ht="32.1" hidden="1" customHeight="1">
      <c r="A44" s="13"/>
      <c r="B44" s="313" t="str">
        <f t="shared" si="2"/>
        <v>パイナップル［露地］</v>
      </c>
      <c r="C44" s="314" t="str">
        <f t="shared" si="3"/>
        <v>果樹共済</v>
      </c>
      <c r="D44" s="315"/>
      <c r="E44" s="316">
        <f t="shared" ref="E44:E75" si="6">Q44*D44/10</f>
        <v>0</v>
      </c>
      <c r="F44" s="317">
        <f t="shared" ref="F44:F75" si="7">E44*R44*S44*T44*(1-U44)</f>
        <v>0</v>
      </c>
      <c r="G44" s="305">
        <v>0</v>
      </c>
      <c r="H44" s="318">
        <f t="shared" si="4"/>
        <v>0</v>
      </c>
      <c r="I44" s="365"/>
      <c r="J44" s="365"/>
      <c r="K44" s="319">
        <f t="shared" si="5"/>
        <v>0</v>
      </c>
      <c r="N44" s="158" t="s">
        <v>185</v>
      </c>
      <c r="O44" s="159" t="s">
        <v>129</v>
      </c>
      <c r="P44" s="168" t="s">
        <v>153</v>
      </c>
      <c r="Q44" s="115"/>
      <c r="R44" s="113">
        <v>0.7</v>
      </c>
      <c r="S44" s="119"/>
      <c r="T44" s="246">
        <v>7.8E-2</v>
      </c>
      <c r="U44" s="169">
        <v>0.5</v>
      </c>
    </row>
    <row r="45" spans="1:21" s="6" customFormat="1" ht="32.1" hidden="1" customHeight="1">
      <c r="A45" s="13"/>
      <c r="B45" s="313" t="str">
        <f t="shared" si="2"/>
        <v>びわ［露地］</v>
      </c>
      <c r="C45" s="314" t="str">
        <f t="shared" si="3"/>
        <v>果樹共済</v>
      </c>
      <c r="D45" s="315"/>
      <c r="E45" s="316">
        <f t="shared" si="6"/>
        <v>0</v>
      </c>
      <c r="F45" s="317">
        <f t="shared" si="7"/>
        <v>0</v>
      </c>
      <c r="G45" s="305">
        <v>0</v>
      </c>
      <c r="H45" s="318">
        <f t="shared" si="4"/>
        <v>0</v>
      </c>
      <c r="I45" s="365"/>
      <c r="J45" s="365"/>
      <c r="K45" s="319">
        <f t="shared" si="5"/>
        <v>0</v>
      </c>
      <c r="N45" s="158" t="s">
        <v>185</v>
      </c>
      <c r="O45" s="159" t="s">
        <v>130</v>
      </c>
      <c r="P45" s="168" t="s">
        <v>153</v>
      </c>
      <c r="Q45" s="115"/>
      <c r="R45" s="113">
        <v>0.7</v>
      </c>
      <c r="S45" s="119"/>
      <c r="T45" s="246">
        <v>7.8E-2</v>
      </c>
      <c r="U45" s="169">
        <v>0.5</v>
      </c>
    </row>
    <row r="46" spans="1:21" s="6" customFormat="1" ht="32.1" customHeight="1">
      <c r="A46" s="13"/>
      <c r="B46" s="313" t="str">
        <f t="shared" si="2"/>
        <v>ぶどう［露地］</v>
      </c>
      <c r="C46" s="314" t="str">
        <f t="shared" si="3"/>
        <v>果樹共済</v>
      </c>
      <c r="D46" s="315"/>
      <c r="E46" s="316">
        <f t="shared" si="6"/>
        <v>0</v>
      </c>
      <c r="F46" s="317">
        <f t="shared" si="7"/>
        <v>0</v>
      </c>
      <c r="G46" s="305">
        <v>0</v>
      </c>
      <c r="H46" s="318">
        <f t="shared" si="4"/>
        <v>0</v>
      </c>
      <c r="I46" s="365"/>
      <c r="J46" s="365"/>
      <c r="K46" s="319">
        <f t="shared" si="5"/>
        <v>0</v>
      </c>
      <c r="N46" s="158" t="s">
        <v>184</v>
      </c>
      <c r="O46" s="159" t="s">
        <v>131</v>
      </c>
      <c r="P46" s="168" t="s">
        <v>153</v>
      </c>
      <c r="Q46" s="115">
        <v>613</v>
      </c>
      <c r="R46" s="113">
        <v>0.7</v>
      </c>
      <c r="S46" s="119">
        <v>991</v>
      </c>
      <c r="T46" s="246">
        <v>3.5000000000000003E-2</v>
      </c>
      <c r="U46" s="169">
        <v>0.5</v>
      </c>
    </row>
    <row r="47" spans="1:21" s="6" customFormat="1" ht="32.1" hidden="1" customHeight="1">
      <c r="A47" s="13"/>
      <c r="B47" s="313" t="str">
        <f t="shared" si="2"/>
        <v>もも［露地］</v>
      </c>
      <c r="C47" s="314" t="str">
        <f t="shared" si="3"/>
        <v>果樹共済</v>
      </c>
      <c r="D47" s="315"/>
      <c r="E47" s="316">
        <f t="shared" si="6"/>
        <v>0</v>
      </c>
      <c r="F47" s="317">
        <f t="shared" si="7"/>
        <v>0</v>
      </c>
      <c r="G47" s="305">
        <v>0</v>
      </c>
      <c r="H47" s="318">
        <f t="shared" si="4"/>
        <v>0</v>
      </c>
      <c r="I47" s="365"/>
      <c r="J47" s="365"/>
      <c r="K47" s="319">
        <f t="shared" si="5"/>
        <v>0</v>
      </c>
      <c r="N47" s="158" t="s">
        <v>185</v>
      </c>
      <c r="O47" s="159" t="s">
        <v>132</v>
      </c>
      <c r="P47" s="168" t="s">
        <v>153</v>
      </c>
      <c r="Q47" s="115"/>
      <c r="R47" s="113">
        <v>0.7</v>
      </c>
      <c r="S47" s="119"/>
      <c r="T47" s="246">
        <v>7.8E-2</v>
      </c>
      <c r="U47" s="169">
        <v>0.5</v>
      </c>
    </row>
    <row r="48" spans="1:21" s="6" customFormat="1" ht="32.1" customHeight="1">
      <c r="A48" s="13"/>
      <c r="B48" s="313" t="str">
        <f t="shared" si="2"/>
        <v>りんご［露地］</v>
      </c>
      <c r="C48" s="314" t="str">
        <f t="shared" si="3"/>
        <v>果樹共済</v>
      </c>
      <c r="D48" s="315"/>
      <c r="E48" s="316">
        <f t="shared" si="6"/>
        <v>0</v>
      </c>
      <c r="F48" s="317">
        <f t="shared" si="7"/>
        <v>0</v>
      </c>
      <c r="G48" s="305">
        <v>0</v>
      </c>
      <c r="H48" s="318">
        <f t="shared" si="4"/>
        <v>0</v>
      </c>
      <c r="I48" s="365"/>
      <c r="J48" s="365"/>
      <c r="K48" s="319">
        <f t="shared" si="5"/>
        <v>0</v>
      </c>
      <c r="N48" s="158" t="s">
        <v>184</v>
      </c>
      <c r="O48" s="159" t="s">
        <v>133</v>
      </c>
      <c r="P48" s="168" t="s">
        <v>153</v>
      </c>
      <c r="Q48" s="115">
        <v>1555</v>
      </c>
      <c r="R48" s="113">
        <v>0.8</v>
      </c>
      <c r="S48" s="119">
        <v>339</v>
      </c>
      <c r="T48" s="246">
        <v>5.1999999999999998E-2</v>
      </c>
      <c r="U48" s="169">
        <v>0.5</v>
      </c>
    </row>
    <row r="49" spans="1:21" s="6" customFormat="1" ht="32.1" hidden="1" customHeight="1">
      <c r="A49" s="13"/>
      <c r="B49" s="313" t="str">
        <f t="shared" si="2"/>
        <v>うんしゅうみかん［施設］</v>
      </c>
      <c r="C49" s="314" t="str">
        <f t="shared" si="3"/>
        <v>果樹共済</v>
      </c>
      <c r="D49" s="315"/>
      <c r="E49" s="316">
        <f t="shared" si="6"/>
        <v>0</v>
      </c>
      <c r="F49" s="317">
        <f t="shared" si="7"/>
        <v>0</v>
      </c>
      <c r="G49" s="305">
        <v>0</v>
      </c>
      <c r="H49" s="318">
        <f t="shared" si="4"/>
        <v>0</v>
      </c>
      <c r="I49" s="365"/>
      <c r="J49" s="365"/>
      <c r="K49" s="319">
        <f t="shared" si="5"/>
        <v>0</v>
      </c>
      <c r="N49" s="158" t="s">
        <v>185</v>
      </c>
      <c r="O49" s="159" t="s">
        <v>134</v>
      </c>
      <c r="P49" s="168" t="s">
        <v>153</v>
      </c>
      <c r="Q49" s="115"/>
      <c r="R49" s="113">
        <v>0.7</v>
      </c>
      <c r="S49" s="119"/>
      <c r="T49" s="246">
        <v>7.8E-2</v>
      </c>
      <c r="U49" s="169">
        <v>0.5</v>
      </c>
    </row>
    <row r="50" spans="1:21" s="6" customFormat="1" ht="32.1" hidden="1" customHeight="1">
      <c r="A50" s="13"/>
      <c r="B50" s="313" t="str">
        <f t="shared" si="2"/>
        <v>なつみかん　［施設］</v>
      </c>
      <c r="C50" s="314" t="str">
        <f t="shared" si="3"/>
        <v>果樹共済</v>
      </c>
      <c r="D50" s="315"/>
      <c r="E50" s="316">
        <f t="shared" si="6"/>
        <v>0</v>
      </c>
      <c r="F50" s="317">
        <f t="shared" si="7"/>
        <v>0</v>
      </c>
      <c r="G50" s="305">
        <v>0</v>
      </c>
      <c r="H50" s="318">
        <f t="shared" si="4"/>
        <v>0</v>
      </c>
      <c r="I50" s="365"/>
      <c r="J50" s="365"/>
      <c r="K50" s="319">
        <f t="shared" si="5"/>
        <v>0</v>
      </c>
      <c r="N50" s="158" t="s">
        <v>185</v>
      </c>
      <c r="O50" s="159" t="s">
        <v>135</v>
      </c>
      <c r="P50" s="168" t="s">
        <v>153</v>
      </c>
      <c r="Q50" s="115"/>
      <c r="R50" s="113">
        <v>0.7</v>
      </c>
      <c r="S50" s="119"/>
      <c r="T50" s="246">
        <v>7.8E-2</v>
      </c>
      <c r="U50" s="169">
        <v>0.5</v>
      </c>
    </row>
    <row r="51" spans="1:21" s="6" customFormat="1" ht="32.1" hidden="1" customHeight="1">
      <c r="A51" s="13"/>
      <c r="B51" s="313" t="str">
        <f t="shared" si="2"/>
        <v>伊予柑［施設］</v>
      </c>
      <c r="C51" s="314" t="str">
        <f t="shared" si="3"/>
        <v>果樹共済</v>
      </c>
      <c r="D51" s="315"/>
      <c r="E51" s="316">
        <f t="shared" si="6"/>
        <v>0</v>
      </c>
      <c r="F51" s="317">
        <f t="shared" si="7"/>
        <v>0</v>
      </c>
      <c r="G51" s="305">
        <v>0</v>
      </c>
      <c r="H51" s="318">
        <f t="shared" si="4"/>
        <v>0</v>
      </c>
      <c r="I51" s="365"/>
      <c r="J51" s="365"/>
      <c r="K51" s="319">
        <f t="shared" si="5"/>
        <v>0</v>
      </c>
      <c r="N51" s="158" t="s">
        <v>185</v>
      </c>
      <c r="O51" s="159" t="s">
        <v>136</v>
      </c>
      <c r="P51" s="168" t="s">
        <v>153</v>
      </c>
      <c r="Q51" s="115"/>
      <c r="R51" s="113">
        <v>0.7</v>
      </c>
      <c r="S51" s="119"/>
      <c r="T51" s="246">
        <v>7.8E-2</v>
      </c>
      <c r="U51" s="169">
        <v>0.5</v>
      </c>
    </row>
    <row r="52" spans="1:21" s="6" customFormat="1" ht="32.1" hidden="1" customHeight="1">
      <c r="A52" s="13"/>
      <c r="B52" s="313" t="str">
        <f t="shared" si="2"/>
        <v>その他のかんきつ類［施設］</v>
      </c>
      <c r="C52" s="314" t="str">
        <f t="shared" si="3"/>
        <v>果樹共済</v>
      </c>
      <c r="D52" s="315"/>
      <c r="E52" s="316">
        <f t="shared" si="6"/>
        <v>0</v>
      </c>
      <c r="F52" s="317">
        <f t="shared" si="7"/>
        <v>0</v>
      </c>
      <c r="G52" s="305">
        <v>0</v>
      </c>
      <c r="H52" s="318">
        <f t="shared" si="4"/>
        <v>0</v>
      </c>
      <c r="I52" s="365"/>
      <c r="J52" s="365"/>
      <c r="K52" s="319">
        <f t="shared" si="5"/>
        <v>0</v>
      </c>
      <c r="N52" s="158" t="s">
        <v>185</v>
      </c>
      <c r="O52" s="159" t="s">
        <v>137</v>
      </c>
      <c r="P52" s="168" t="s">
        <v>153</v>
      </c>
      <c r="Q52" s="115"/>
      <c r="R52" s="113">
        <v>0.7</v>
      </c>
      <c r="S52" s="119"/>
      <c r="T52" s="246">
        <v>7.8E-2</v>
      </c>
      <c r="U52" s="169">
        <v>0.5</v>
      </c>
    </row>
    <row r="53" spans="1:21" s="6" customFormat="1" ht="32.1" hidden="1" customHeight="1">
      <c r="A53" s="13"/>
      <c r="B53" s="313" t="str">
        <f t="shared" si="2"/>
        <v>うめ［施設］</v>
      </c>
      <c r="C53" s="314" t="str">
        <f t="shared" si="3"/>
        <v>果樹共済</v>
      </c>
      <c r="D53" s="315"/>
      <c r="E53" s="316">
        <f t="shared" si="6"/>
        <v>0</v>
      </c>
      <c r="F53" s="317">
        <f t="shared" si="7"/>
        <v>0</v>
      </c>
      <c r="G53" s="305">
        <v>0</v>
      </c>
      <c r="H53" s="318">
        <f t="shared" si="4"/>
        <v>0</v>
      </c>
      <c r="I53" s="365"/>
      <c r="J53" s="365"/>
      <c r="K53" s="319">
        <f t="shared" si="5"/>
        <v>0</v>
      </c>
      <c r="N53" s="158" t="s">
        <v>185</v>
      </c>
      <c r="O53" s="159" t="s">
        <v>138</v>
      </c>
      <c r="P53" s="168" t="s">
        <v>153</v>
      </c>
      <c r="Q53" s="115"/>
      <c r="R53" s="113">
        <v>0.7</v>
      </c>
      <c r="S53" s="119"/>
      <c r="T53" s="246">
        <v>7.8E-2</v>
      </c>
      <c r="U53" s="169">
        <v>0.5</v>
      </c>
    </row>
    <row r="54" spans="1:21" s="6" customFormat="1" ht="32.1" hidden="1" customHeight="1">
      <c r="A54" s="13"/>
      <c r="B54" s="313" t="str">
        <f t="shared" si="2"/>
        <v>おうとう［施設］</v>
      </c>
      <c r="C54" s="314" t="str">
        <f t="shared" si="3"/>
        <v>果樹共済</v>
      </c>
      <c r="D54" s="315"/>
      <c r="E54" s="316">
        <f t="shared" si="6"/>
        <v>0</v>
      </c>
      <c r="F54" s="317">
        <f t="shared" si="7"/>
        <v>0</v>
      </c>
      <c r="G54" s="305">
        <v>0</v>
      </c>
      <c r="H54" s="318">
        <f t="shared" si="4"/>
        <v>0</v>
      </c>
      <c r="I54" s="365"/>
      <c r="J54" s="365"/>
      <c r="K54" s="319">
        <f t="shared" si="5"/>
        <v>0</v>
      </c>
      <c r="N54" s="158" t="s">
        <v>185</v>
      </c>
      <c r="O54" s="159" t="s">
        <v>139</v>
      </c>
      <c r="P54" s="168" t="s">
        <v>153</v>
      </c>
      <c r="Q54" s="115"/>
      <c r="R54" s="113">
        <v>0.7</v>
      </c>
      <c r="S54" s="119"/>
      <c r="T54" s="246">
        <v>7.8E-2</v>
      </c>
      <c r="U54" s="169">
        <v>0.5</v>
      </c>
    </row>
    <row r="55" spans="1:21" s="6" customFormat="1" ht="32.1" hidden="1" customHeight="1">
      <c r="A55" s="13"/>
      <c r="B55" s="313" t="str">
        <f t="shared" si="2"/>
        <v>かき［施設］</v>
      </c>
      <c r="C55" s="314" t="str">
        <f t="shared" si="3"/>
        <v>果樹共済</v>
      </c>
      <c r="D55" s="315"/>
      <c r="E55" s="316">
        <f t="shared" si="6"/>
        <v>0</v>
      </c>
      <c r="F55" s="317">
        <f t="shared" si="7"/>
        <v>0</v>
      </c>
      <c r="G55" s="305">
        <v>0</v>
      </c>
      <c r="H55" s="318">
        <f t="shared" si="4"/>
        <v>0</v>
      </c>
      <c r="I55" s="365"/>
      <c r="J55" s="365"/>
      <c r="K55" s="319">
        <f t="shared" si="5"/>
        <v>0</v>
      </c>
      <c r="N55" s="158" t="s">
        <v>185</v>
      </c>
      <c r="O55" s="159" t="s">
        <v>140</v>
      </c>
      <c r="P55" s="168" t="s">
        <v>153</v>
      </c>
      <c r="Q55" s="115"/>
      <c r="R55" s="113">
        <v>0.7</v>
      </c>
      <c r="S55" s="119"/>
      <c r="T55" s="246">
        <v>7.8E-2</v>
      </c>
      <c r="U55" s="169">
        <v>0.5</v>
      </c>
    </row>
    <row r="56" spans="1:21" s="6" customFormat="1" ht="32.1" hidden="1" customHeight="1">
      <c r="A56" s="13"/>
      <c r="B56" s="313" t="str">
        <f t="shared" si="2"/>
        <v>キウイフルーツ［施設］</v>
      </c>
      <c r="C56" s="314" t="str">
        <f t="shared" si="3"/>
        <v>果樹共済</v>
      </c>
      <c r="D56" s="315"/>
      <c r="E56" s="316">
        <f t="shared" si="6"/>
        <v>0</v>
      </c>
      <c r="F56" s="317">
        <f t="shared" si="7"/>
        <v>0</v>
      </c>
      <c r="G56" s="305">
        <v>0</v>
      </c>
      <c r="H56" s="318">
        <f t="shared" si="4"/>
        <v>0</v>
      </c>
      <c r="I56" s="365"/>
      <c r="J56" s="365"/>
      <c r="K56" s="319">
        <f t="shared" si="5"/>
        <v>0</v>
      </c>
      <c r="N56" s="158" t="s">
        <v>185</v>
      </c>
      <c r="O56" s="159" t="s">
        <v>141</v>
      </c>
      <c r="P56" s="168" t="s">
        <v>153</v>
      </c>
      <c r="Q56" s="115"/>
      <c r="R56" s="113">
        <v>0.7</v>
      </c>
      <c r="S56" s="119"/>
      <c r="T56" s="246">
        <v>7.8E-2</v>
      </c>
      <c r="U56" s="169">
        <v>0.5</v>
      </c>
    </row>
    <row r="57" spans="1:21" s="6" customFormat="1" ht="32.1" hidden="1" customHeight="1">
      <c r="A57" s="13"/>
      <c r="B57" s="313" t="str">
        <f t="shared" si="2"/>
        <v>くり［施設］</v>
      </c>
      <c r="C57" s="314" t="str">
        <f t="shared" si="3"/>
        <v>果樹共済</v>
      </c>
      <c r="D57" s="315"/>
      <c r="E57" s="316">
        <f t="shared" si="6"/>
        <v>0</v>
      </c>
      <c r="F57" s="317">
        <f t="shared" si="7"/>
        <v>0</v>
      </c>
      <c r="G57" s="305">
        <v>0</v>
      </c>
      <c r="H57" s="318">
        <f t="shared" si="4"/>
        <v>0</v>
      </c>
      <c r="I57" s="365"/>
      <c r="J57" s="365"/>
      <c r="K57" s="319">
        <f t="shared" si="5"/>
        <v>0</v>
      </c>
      <c r="N57" s="158" t="s">
        <v>185</v>
      </c>
      <c r="O57" s="159" t="s">
        <v>142</v>
      </c>
      <c r="P57" s="168" t="s">
        <v>153</v>
      </c>
      <c r="Q57" s="115"/>
      <c r="R57" s="113">
        <v>0.7</v>
      </c>
      <c r="S57" s="119"/>
      <c r="T57" s="246">
        <v>7.8E-2</v>
      </c>
      <c r="U57" s="169">
        <v>0.5</v>
      </c>
    </row>
    <row r="58" spans="1:21" s="6" customFormat="1" ht="32.1" hidden="1" customHeight="1">
      <c r="A58" s="13"/>
      <c r="B58" s="313" t="str">
        <f t="shared" si="2"/>
        <v>すもも［施設］</v>
      </c>
      <c r="C58" s="314" t="str">
        <f t="shared" si="3"/>
        <v>果樹共済</v>
      </c>
      <c r="D58" s="315"/>
      <c r="E58" s="316">
        <f t="shared" si="6"/>
        <v>0</v>
      </c>
      <c r="F58" s="317">
        <f t="shared" si="7"/>
        <v>0</v>
      </c>
      <c r="G58" s="305">
        <v>0</v>
      </c>
      <c r="H58" s="318">
        <f t="shared" si="4"/>
        <v>0</v>
      </c>
      <c r="I58" s="365"/>
      <c r="J58" s="365"/>
      <c r="K58" s="319">
        <f t="shared" si="5"/>
        <v>0</v>
      </c>
      <c r="N58" s="158" t="s">
        <v>185</v>
      </c>
      <c r="O58" s="159" t="s">
        <v>143</v>
      </c>
      <c r="P58" s="168" t="s">
        <v>153</v>
      </c>
      <c r="Q58" s="115"/>
      <c r="R58" s="113">
        <v>0.7</v>
      </c>
      <c r="S58" s="119"/>
      <c r="T58" s="246">
        <v>7.8E-2</v>
      </c>
      <c r="U58" s="169">
        <v>0.5</v>
      </c>
    </row>
    <row r="59" spans="1:21" s="6" customFormat="1" ht="32.1" hidden="1" customHeight="1">
      <c r="A59" s="13"/>
      <c r="B59" s="313" t="str">
        <f t="shared" si="2"/>
        <v>なし［施設］</v>
      </c>
      <c r="C59" s="314" t="str">
        <f t="shared" si="3"/>
        <v>果樹共済</v>
      </c>
      <c r="D59" s="315"/>
      <c r="E59" s="316">
        <f t="shared" si="6"/>
        <v>0</v>
      </c>
      <c r="F59" s="317">
        <f t="shared" si="7"/>
        <v>0</v>
      </c>
      <c r="G59" s="305">
        <v>0</v>
      </c>
      <c r="H59" s="318">
        <f t="shared" si="4"/>
        <v>0</v>
      </c>
      <c r="I59" s="365"/>
      <c r="J59" s="365"/>
      <c r="K59" s="319">
        <f t="shared" si="5"/>
        <v>0</v>
      </c>
      <c r="N59" s="158" t="s">
        <v>185</v>
      </c>
      <c r="O59" s="159" t="s">
        <v>144</v>
      </c>
      <c r="P59" s="168" t="s">
        <v>153</v>
      </c>
      <c r="Q59" s="115"/>
      <c r="R59" s="113">
        <v>0.7</v>
      </c>
      <c r="S59" s="119"/>
      <c r="T59" s="246">
        <v>7.8E-2</v>
      </c>
      <c r="U59" s="169">
        <v>0.5</v>
      </c>
    </row>
    <row r="60" spans="1:21" s="6" customFormat="1" ht="32.1" hidden="1" customHeight="1">
      <c r="A60" s="13"/>
      <c r="B60" s="313" t="str">
        <f t="shared" si="2"/>
        <v>パイナップル［施設］</v>
      </c>
      <c r="C60" s="314" t="str">
        <f t="shared" si="3"/>
        <v>果樹共済</v>
      </c>
      <c r="D60" s="315"/>
      <c r="E60" s="316">
        <f t="shared" si="6"/>
        <v>0</v>
      </c>
      <c r="F60" s="317">
        <f t="shared" si="7"/>
        <v>0</v>
      </c>
      <c r="G60" s="305">
        <v>0</v>
      </c>
      <c r="H60" s="318">
        <f t="shared" si="4"/>
        <v>0</v>
      </c>
      <c r="I60" s="365"/>
      <c r="J60" s="365"/>
      <c r="K60" s="319">
        <f t="shared" si="5"/>
        <v>0</v>
      </c>
      <c r="N60" s="158" t="s">
        <v>185</v>
      </c>
      <c r="O60" s="159" t="s">
        <v>145</v>
      </c>
      <c r="P60" s="168" t="s">
        <v>153</v>
      </c>
      <c r="Q60" s="115"/>
      <c r="R60" s="113">
        <v>0.7</v>
      </c>
      <c r="S60" s="119"/>
      <c r="T60" s="246">
        <v>7.8E-2</v>
      </c>
      <c r="U60" s="169">
        <v>0.5</v>
      </c>
    </row>
    <row r="61" spans="1:21" s="6" customFormat="1" ht="32.1" hidden="1" customHeight="1">
      <c r="A61" s="13"/>
      <c r="B61" s="313" t="str">
        <f t="shared" si="2"/>
        <v>びわ［施設］</v>
      </c>
      <c r="C61" s="314" t="str">
        <f t="shared" si="3"/>
        <v>果樹共済</v>
      </c>
      <c r="D61" s="315"/>
      <c r="E61" s="316">
        <f t="shared" si="6"/>
        <v>0</v>
      </c>
      <c r="F61" s="317">
        <f t="shared" si="7"/>
        <v>0</v>
      </c>
      <c r="G61" s="305">
        <v>0</v>
      </c>
      <c r="H61" s="318">
        <f t="shared" si="4"/>
        <v>0</v>
      </c>
      <c r="I61" s="365"/>
      <c r="J61" s="365"/>
      <c r="K61" s="319">
        <f t="shared" si="5"/>
        <v>0</v>
      </c>
      <c r="N61" s="158" t="s">
        <v>185</v>
      </c>
      <c r="O61" s="159" t="s">
        <v>146</v>
      </c>
      <c r="P61" s="168" t="s">
        <v>153</v>
      </c>
      <c r="Q61" s="115"/>
      <c r="R61" s="113">
        <v>0.7</v>
      </c>
      <c r="S61" s="119"/>
      <c r="T61" s="246">
        <v>7.8E-2</v>
      </c>
      <c r="U61" s="169">
        <v>0.5</v>
      </c>
    </row>
    <row r="62" spans="1:21" s="6" customFormat="1" ht="32.1" hidden="1" customHeight="1">
      <c r="A62" s="13"/>
      <c r="B62" s="313" t="str">
        <f t="shared" si="2"/>
        <v>ぶどう［施設］</v>
      </c>
      <c r="C62" s="314" t="str">
        <f t="shared" si="3"/>
        <v>果樹共済</v>
      </c>
      <c r="D62" s="315"/>
      <c r="E62" s="316">
        <f t="shared" si="6"/>
        <v>0</v>
      </c>
      <c r="F62" s="317">
        <f t="shared" si="7"/>
        <v>0</v>
      </c>
      <c r="G62" s="305">
        <v>0</v>
      </c>
      <c r="H62" s="318">
        <f t="shared" si="4"/>
        <v>0</v>
      </c>
      <c r="I62" s="365"/>
      <c r="J62" s="365"/>
      <c r="K62" s="319">
        <f t="shared" si="5"/>
        <v>0</v>
      </c>
      <c r="N62" s="158" t="s">
        <v>185</v>
      </c>
      <c r="O62" s="159" t="s">
        <v>147</v>
      </c>
      <c r="P62" s="168" t="s">
        <v>153</v>
      </c>
      <c r="Q62" s="115"/>
      <c r="R62" s="113">
        <v>0.7</v>
      </c>
      <c r="S62" s="119"/>
      <c r="T62" s="246">
        <v>7.8E-2</v>
      </c>
      <c r="U62" s="169">
        <v>0.5</v>
      </c>
    </row>
    <row r="63" spans="1:21" s="6" customFormat="1" ht="32.1" hidden="1" customHeight="1">
      <c r="A63" s="13"/>
      <c r="B63" s="313" t="str">
        <f t="shared" si="2"/>
        <v>もも［施設］</v>
      </c>
      <c r="C63" s="314" t="str">
        <f t="shared" si="3"/>
        <v>果樹共済</v>
      </c>
      <c r="D63" s="315"/>
      <c r="E63" s="316">
        <f t="shared" si="6"/>
        <v>0</v>
      </c>
      <c r="F63" s="317">
        <f t="shared" si="7"/>
        <v>0</v>
      </c>
      <c r="G63" s="305">
        <v>0</v>
      </c>
      <c r="H63" s="318">
        <f t="shared" si="4"/>
        <v>0</v>
      </c>
      <c r="I63" s="365"/>
      <c r="J63" s="365"/>
      <c r="K63" s="319">
        <f t="shared" si="5"/>
        <v>0</v>
      </c>
      <c r="N63" s="158" t="s">
        <v>185</v>
      </c>
      <c r="O63" s="159" t="s">
        <v>148</v>
      </c>
      <c r="P63" s="168" t="s">
        <v>153</v>
      </c>
      <c r="Q63" s="115"/>
      <c r="R63" s="113">
        <v>0.7</v>
      </c>
      <c r="S63" s="119"/>
      <c r="T63" s="246">
        <v>7.8E-2</v>
      </c>
      <c r="U63" s="169">
        <v>0.5</v>
      </c>
    </row>
    <row r="64" spans="1:21" s="6" customFormat="1" ht="32.1" hidden="1" customHeight="1">
      <c r="A64" s="13"/>
      <c r="B64" s="313" t="str">
        <f t="shared" si="2"/>
        <v>りんご［施設］</v>
      </c>
      <c r="C64" s="314" t="str">
        <f t="shared" si="3"/>
        <v>果樹共済</v>
      </c>
      <c r="D64" s="315"/>
      <c r="E64" s="316">
        <f t="shared" si="6"/>
        <v>0</v>
      </c>
      <c r="F64" s="317">
        <f t="shared" si="7"/>
        <v>0</v>
      </c>
      <c r="G64" s="305">
        <v>0</v>
      </c>
      <c r="H64" s="318">
        <f t="shared" si="4"/>
        <v>0</v>
      </c>
      <c r="I64" s="365"/>
      <c r="J64" s="365"/>
      <c r="K64" s="319">
        <f t="shared" si="5"/>
        <v>0</v>
      </c>
      <c r="N64" s="158" t="s">
        <v>185</v>
      </c>
      <c r="O64" s="159" t="s">
        <v>149</v>
      </c>
      <c r="P64" s="168" t="s">
        <v>153</v>
      </c>
      <c r="Q64" s="115"/>
      <c r="R64" s="113">
        <v>0.7</v>
      </c>
      <c r="S64" s="119"/>
      <c r="T64" s="246">
        <v>7.8E-2</v>
      </c>
      <c r="U64" s="169">
        <v>0.5</v>
      </c>
    </row>
    <row r="65" spans="1:21" s="6" customFormat="1" ht="32.1" hidden="1" customHeight="1">
      <c r="A65" s="13"/>
      <c r="B65" s="313" t="str">
        <f t="shared" si="2"/>
        <v>養蚕</v>
      </c>
      <c r="C65" s="314" t="str">
        <f t="shared" si="3"/>
        <v>畑作物共済</v>
      </c>
      <c r="D65" s="315"/>
      <c r="E65" s="316">
        <f t="shared" si="6"/>
        <v>0</v>
      </c>
      <c r="F65" s="317">
        <f t="shared" si="7"/>
        <v>0</v>
      </c>
      <c r="G65" s="305">
        <v>0</v>
      </c>
      <c r="H65" s="318">
        <f t="shared" si="4"/>
        <v>0</v>
      </c>
      <c r="I65" s="365"/>
      <c r="J65" s="365"/>
      <c r="K65" s="319">
        <f t="shared" si="5"/>
        <v>0</v>
      </c>
      <c r="N65" s="158" t="s">
        <v>185</v>
      </c>
      <c r="O65" s="159" t="s">
        <v>150</v>
      </c>
      <c r="P65" s="168" t="s">
        <v>152</v>
      </c>
      <c r="Q65" s="115"/>
      <c r="R65" s="113">
        <v>0.8</v>
      </c>
      <c r="S65" s="119"/>
      <c r="T65" s="246">
        <v>3.3000000000000002E-2</v>
      </c>
      <c r="U65" s="169">
        <v>0.5</v>
      </c>
    </row>
    <row r="66" spans="1:21" s="6" customFormat="1" ht="32.1" hidden="1" customHeight="1">
      <c r="A66" s="13"/>
      <c r="B66" s="313">
        <f t="shared" si="2"/>
        <v>0</v>
      </c>
      <c r="C66" s="314">
        <f t="shared" si="3"/>
        <v>0</v>
      </c>
      <c r="D66" s="315"/>
      <c r="E66" s="316">
        <f t="shared" si="6"/>
        <v>0</v>
      </c>
      <c r="F66" s="317">
        <f t="shared" si="7"/>
        <v>0</v>
      </c>
      <c r="G66" s="305">
        <v>0</v>
      </c>
      <c r="H66" s="318">
        <f t="shared" si="4"/>
        <v>0</v>
      </c>
      <c r="I66" s="365"/>
      <c r="J66" s="365"/>
      <c r="K66" s="319">
        <f t="shared" si="5"/>
        <v>0</v>
      </c>
      <c r="N66" s="158" t="s">
        <v>185</v>
      </c>
      <c r="O66" s="159"/>
      <c r="P66" s="168"/>
      <c r="Q66" s="115"/>
      <c r="R66" s="113"/>
      <c r="S66" s="119"/>
      <c r="T66" s="246"/>
      <c r="U66" s="169"/>
    </row>
    <row r="67" spans="1:21" s="6" customFormat="1" ht="32.1" hidden="1" customHeight="1">
      <c r="A67" s="13"/>
      <c r="B67" s="313">
        <f t="shared" si="2"/>
        <v>0</v>
      </c>
      <c r="C67" s="314">
        <f t="shared" si="3"/>
        <v>0</v>
      </c>
      <c r="D67" s="315"/>
      <c r="E67" s="316">
        <f t="shared" si="6"/>
        <v>0</v>
      </c>
      <c r="F67" s="317">
        <f t="shared" si="7"/>
        <v>0</v>
      </c>
      <c r="G67" s="305">
        <v>0</v>
      </c>
      <c r="H67" s="318">
        <f t="shared" si="4"/>
        <v>0</v>
      </c>
      <c r="I67" s="365"/>
      <c r="J67" s="365"/>
      <c r="K67" s="319">
        <f t="shared" si="5"/>
        <v>0</v>
      </c>
      <c r="N67" s="158" t="s">
        <v>185</v>
      </c>
      <c r="O67" s="159"/>
      <c r="P67" s="168"/>
      <c r="Q67" s="115"/>
      <c r="R67" s="113"/>
      <c r="S67" s="119"/>
      <c r="T67" s="246"/>
      <c r="U67" s="169"/>
    </row>
    <row r="68" spans="1:21" s="6" customFormat="1" ht="32.1" hidden="1" customHeight="1">
      <c r="A68" s="13"/>
      <c r="B68" s="313">
        <f t="shared" si="2"/>
        <v>0</v>
      </c>
      <c r="C68" s="314">
        <f t="shared" si="3"/>
        <v>0</v>
      </c>
      <c r="D68" s="315"/>
      <c r="E68" s="316">
        <f t="shared" si="6"/>
        <v>0</v>
      </c>
      <c r="F68" s="317">
        <f t="shared" si="7"/>
        <v>0</v>
      </c>
      <c r="G68" s="305">
        <v>0</v>
      </c>
      <c r="H68" s="318">
        <f t="shared" si="4"/>
        <v>0</v>
      </c>
      <c r="I68" s="365"/>
      <c r="J68" s="365"/>
      <c r="K68" s="319">
        <f t="shared" si="5"/>
        <v>0</v>
      </c>
      <c r="N68" s="158" t="s">
        <v>185</v>
      </c>
      <c r="O68" s="159"/>
      <c r="P68" s="168"/>
      <c r="Q68" s="115"/>
      <c r="R68" s="113"/>
      <c r="S68" s="119"/>
      <c r="T68" s="246"/>
      <c r="U68" s="169"/>
    </row>
    <row r="69" spans="1:21" s="6" customFormat="1" ht="32.1" hidden="1" customHeight="1">
      <c r="A69" s="13"/>
      <c r="B69" s="313">
        <f t="shared" si="2"/>
        <v>0</v>
      </c>
      <c r="C69" s="314">
        <f t="shared" si="3"/>
        <v>0</v>
      </c>
      <c r="D69" s="315"/>
      <c r="E69" s="316">
        <f t="shared" si="6"/>
        <v>0</v>
      </c>
      <c r="F69" s="317">
        <f t="shared" si="7"/>
        <v>0</v>
      </c>
      <c r="G69" s="305">
        <v>0</v>
      </c>
      <c r="H69" s="318">
        <f t="shared" si="4"/>
        <v>0</v>
      </c>
      <c r="I69" s="365"/>
      <c r="J69" s="365"/>
      <c r="K69" s="319">
        <f t="shared" si="5"/>
        <v>0</v>
      </c>
      <c r="N69" s="158" t="s">
        <v>185</v>
      </c>
      <c r="O69" s="159"/>
      <c r="P69" s="168"/>
      <c r="Q69" s="115"/>
      <c r="R69" s="113"/>
      <c r="S69" s="119"/>
      <c r="T69" s="246"/>
      <c r="U69" s="169"/>
    </row>
    <row r="70" spans="1:21" s="6" customFormat="1" ht="32.1" hidden="1" customHeight="1">
      <c r="A70" s="13"/>
      <c r="B70" s="313">
        <f t="shared" si="2"/>
        <v>0</v>
      </c>
      <c r="C70" s="314">
        <f t="shared" si="3"/>
        <v>0</v>
      </c>
      <c r="D70" s="315"/>
      <c r="E70" s="316">
        <f t="shared" si="6"/>
        <v>0</v>
      </c>
      <c r="F70" s="317">
        <f t="shared" si="7"/>
        <v>0</v>
      </c>
      <c r="G70" s="305">
        <v>0</v>
      </c>
      <c r="H70" s="318">
        <f t="shared" si="4"/>
        <v>0</v>
      </c>
      <c r="I70" s="365"/>
      <c r="J70" s="365"/>
      <c r="K70" s="319">
        <f t="shared" si="5"/>
        <v>0</v>
      </c>
      <c r="N70" s="158" t="s">
        <v>185</v>
      </c>
      <c r="O70" s="159"/>
      <c r="P70" s="168"/>
      <c r="Q70" s="115"/>
      <c r="R70" s="113"/>
      <c r="S70" s="119"/>
      <c r="T70" s="246"/>
      <c r="U70" s="169"/>
    </row>
    <row r="71" spans="1:21" s="6" customFormat="1" ht="32.1" hidden="1" customHeight="1">
      <c r="A71" s="13"/>
      <c r="B71" s="313">
        <f t="shared" si="2"/>
        <v>0</v>
      </c>
      <c r="C71" s="314">
        <f t="shared" si="3"/>
        <v>0</v>
      </c>
      <c r="D71" s="315"/>
      <c r="E71" s="316">
        <f t="shared" si="6"/>
        <v>0</v>
      </c>
      <c r="F71" s="317">
        <f t="shared" si="7"/>
        <v>0</v>
      </c>
      <c r="G71" s="305">
        <v>0</v>
      </c>
      <c r="H71" s="318">
        <f t="shared" si="4"/>
        <v>0</v>
      </c>
      <c r="I71" s="365"/>
      <c r="J71" s="365"/>
      <c r="K71" s="319">
        <f t="shared" si="5"/>
        <v>0</v>
      </c>
      <c r="N71" s="158" t="s">
        <v>185</v>
      </c>
      <c r="O71" s="159"/>
      <c r="P71" s="168"/>
      <c r="Q71" s="115"/>
      <c r="R71" s="113"/>
      <c r="S71" s="119"/>
      <c r="T71" s="246"/>
      <c r="U71" s="169"/>
    </row>
    <row r="72" spans="1:21" s="6" customFormat="1" ht="32.1" hidden="1" customHeight="1">
      <c r="A72" s="13"/>
      <c r="B72" s="313">
        <f t="shared" si="2"/>
        <v>0</v>
      </c>
      <c r="C72" s="314">
        <f t="shared" si="3"/>
        <v>0</v>
      </c>
      <c r="D72" s="315"/>
      <c r="E72" s="316">
        <f t="shared" si="6"/>
        <v>0</v>
      </c>
      <c r="F72" s="317">
        <f t="shared" si="7"/>
        <v>0</v>
      </c>
      <c r="G72" s="305">
        <v>0</v>
      </c>
      <c r="H72" s="318">
        <f t="shared" si="4"/>
        <v>0</v>
      </c>
      <c r="I72" s="365"/>
      <c r="J72" s="365"/>
      <c r="K72" s="319">
        <f t="shared" si="5"/>
        <v>0</v>
      </c>
      <c r="N72" s="158" t="s">
        <v>185</v>
      </c>
      <c r="O72" s="159"/>
      <c r="P72" s="168"/>
      <c r="Q72" s="115"/>
      <c r="R72" s="113"/>
      <c r="S72" s="119"/>
      <c r="T72" s="246"/>
      <c r="U72" s="169"/>
    </row>
    <row r="73" spans="1:21" s="6" customFormat="1" ht="32.1" hidden="1" customHeight="1">
      <c r="A73" s="13"/>
      <c r="B73" s="313">
        <f t="shared" si="2"/>
        <v>0</v>
      </c>
      <c r="C73" s="314">
        <f t="shared" si="3"/>
        <v>0</v>
      </c>
      <c r="D73" s="315"/>
      <c r="E73" s="316">
        <f t="shared" si="6"/>
        <v>0</v>
      </c>
      <c r="F73" s="317">
        <f t="shared" si="7"/>
        <v>0</v>
      </c>
      <c r="G73" s="305">
        <v>0</v>
      </c>
      <c r="H73" s="318">
        <f t="shared" si="4"/>
        <v>0</v>
      </c>
      <c r="I73" s="365"/>
      <c r="J73" s="365"/>
      <c r="K73" s="319">
        <f t="shared" si="5"/>
        <v>0</v>
      </c>
      <c r="N73" s="158" t="s">
        <v>185</v>
      </c>
      <c r="O73" s="159"/>
      <c r="P73" s="168"/>
      <c r="Q73" s="115"/>
      <c r="R73" s="113"/>
      <c r="S73" s="119"/>
      <c r="T73" s="246"/>
      <c r="U73" s="169"/>
    </row>
    <row r="74" spans="1:21" s="6" customFormat="1" ht="32.1" hidden="1" customHeight="1">
      <c r="A74" s="13"/>
      <c r="B74" s="313">
        <f t="shared" si="2"/>
        <v>0</v>
      </c>
      <c r="C74" s="314">
        <f t="shared" si="3"/>
        <v>0</v>
      </c>
      <c r="D74" s="315"/>
      <c r="E74" s="316">
        <f t="shared" si="6"/>
        <v>0</v>
      </c>
      <c r="F74" s="317">
        <f t="shared" si="7"/>
        <v>0</v>
      </c>
      <c r="G74" s="305">
        <v>0</v>
      </c>
      <c r="H74" s="318">
        <f t="shared" si="4"/>
        <v>0</v>
      </c>
      <c r="I74" s="365"/>
      <c r="J74" s="365"/>
      <c r="K74" s="319">
        <f t="shared" si="5"/>
        <v>0</v>
      </c>
      <c r="N74" s="158" t="s">
        <v>185</v>
      </c>
      <c r="O74" s="159"/>
      <c r="P74" s="168"/>
      <c r="Q74" s="115"/>
      <c r="R74" s="113"/>
      <c r="S74" s="119"/>
      <c r="T74" s="246"/>
      <c r="U74" s="169"/>
    </row>
    <row r="75" spans="1:21" s="6" customFormat="1" ht="32.1" hidden="1" customHeight="1">
      <c r="A75" s="13"/>
      <c r="B75" s="313">
        <f t="shared" si="2"/>
        <v>0</v>
      </c>
      <c r="C75" s="314">
        <f t="shared" si="3"/>
        <v>0</v>
      </c>
      <c r="D75" s="315"/>
      <c r="E75" s="316">
        <f t="shared" si="6"/>
        <v>0</v>
      </c>
      <c r="F75" s="317">
        <f t="shared" si="7"/>
        <v>0</v>
      </c>
      <c r="G75" s="305">
        <v>0</v>
      </c>
      <c r="H75" s="318">
        <f t="shared" si="4"/>
        <v>0</v>
      </c>
      <c r="I75" s="365"/>
      <c r="J75" s="365"/>
      <c r="K75" s="319">
        <f t="shared" si="5"/>
        <v>0</v>
      </c>
      <c r="N75" s="158" t="s">
        <v>185</v>
      </c>
      <c r="O75" s="159"/>
      <c r="P75" s="168"/>
      <c r="Q75" s="115"/>
      <c r="R75" s="113"/>
      <c r="S75" s="119"/>
      <c r="T75" s="246"/>
      <c r="U75" s="169"/>
    </row>
    <row r="76" spans="1:21" s="6" customFormat="1" ht="32.1" hidden="1" customHeight="1">
      <c r="A76" s="13"/>
      <c r="B76" s="313">
        <f t="shared" si="2"/>
        <v>0</v>
      </c>
      <c r="C76" s="314">
        <f t="shared" si="3"/>
        <v>0</v>
      </c>
      <c r="D76" s="315"/>
      <c r="E76" s="316">
        <f t="shared" ref="E76:E107" si="8">Q76*D76/10</f>
        <v>0</v>
      </c>
      <c r="F76" s="317">
        <f t="shared" ref="F76:F107" si="9">E76*R76*S76*T76*(1-U76)</f>
        <v>0</v>
      </c>
      <c r="G76" s="305">
        <v>0</v>
      </c>
      <c r="H76" s="318">
        <f t="shared" si="4"/>
        <v>0</v>
      </c>
      <c r="I76" s="365"/>
      <c r="J76" s="365"/>
      <c r="K76" s="319">
        <f t="shared" si="5"/>
        <v>0</v>
      </c>
      <c r="N76" s="158" t="s">
        <v>185</v>
      </c>
      <c r="O76" s="159"/>
      <c r="P76" s="168"/>
      <c r="Q76" s="115"/>
      <c r="R76" s="113"/>
      <c r="S76" s="119"/>
      <c r="T76" s="246"/>
      <c r="U76" s="169"/>
    </row>
    <row r="77" spans="1:21" s="6" customFormat="1" ht="32.1" hidden="1" customHeight="1">
      <c r="A77" s="13"/>
      <c r="B77" s="313">
        <f t="shared" ref="B77:B111" si="10">O77</f>
        <v>0</v>
      </c>
      <c r="C77" s="314">
        <f t="shared" ref="C77:C111" si="11">P77</f>
        <v>0</v>
      </c>
      <c r="D77" s="315"/>
      <c r="E77" s="316">
        <f t="shared" si="8"/>
        <v>0</v>
      </c>
      <c r="F77" s="317">
        <f t="shared" si="9"/>
        <v>0</v>
      </c>
      <c r="G77" s="305">
        <v>0</v>
      </c>
      <c r="H77" s="318">
        <f t="shared" ref="H77:H111" si="12">E77*(1-G77)</f>
        <v>0</v>
      </c>
      <c r="I77" s="365"/>
      <c r="J77" s="365"/>
      <c r="K77" s="319">
        <f t="shared" si="5"/>
        <v>0</v>
      </c>
      <c r="N77" s="158" t="s">
        <v>185</v>
      </c>
      <c r="O77" s="159"/>
      <c r="P77" s="168"/>
      <c r="Q77" s="115"/>
      <c r="R77" s="113"/>
      <c r="S77" s="119"/>
      <c r="T77" s="246"/>
      <c r="U77" s="169"/>
    </row>
    <row r="78" spans="1:21" s="6" customFormat="1" ht="32.1" hidden="1" customHeight="1">
      <c r="A78" s="13"/>
      <c r="B78" s="313">
        <f t="shared" si="10"/>
        <v>0</v>
      </c>
      <c r="C78" s="314">
        <f t="shared" si="11"/>
        <v>0</v>
      </c>
      <c r="D78" s="315"/>
      <c r="E78" s="316">
        <f t="shared" si="8"/>
        <v>0</v>
      </c>
      <c r="F78" s="317">
        <f t="shared" si="9"/>
        <v>0</v>
      </c>
      <c r="G78" s="305">
        <v>0</v>
      </c>
      <c r="H78" s="318">
        <f t="shared" si="12"/>
        <v>0</v>
      </c>
      <c r="I78" s="365"/>
      <c r="J78" s="365"/>
      <c r="K78" s="319">
        <f t="shared" si="5"/>
        <v>0</v>
      </c>
      <c r="N78" s="158" t="s">
        <v>185</v>
      </c>
      <c r="O78" s="159"/>
      <c r="P78" s="168"/>
      <c r="Q78" s="115"/>
      <c r="R78" s="113"/>
      <c r="S78" s="119"/>
      <c r="T78" s="246"/>
      <c r="U78" s="169"/>
    </row>
    <row r="79" spans="1:21" s="6" customFormat="1" ht="32.1" hidden="1" customHeight="1">
      <c r="A79" s="13"/>
      <c r="B79" s="313">
        <f t="shared" si="10"/>
        <v>0</v>
      </c>
      <c r="C79" s="314">
        <f t="shared" si="11"/>
        <v>0</v>
      </c>
      <c r="D79" s="315"/>
      <c r="E79" s="316">
        <f t="shared" si="8"/>
        <v>0</v>
      </c>
      <c r="F79" s="317">
        <f t="shared" si="9"/>
        <v>0</v>
      </c>
      <c r="G79" s="305">
        <v>0</v>
      </c>
      <c r="H79" s="318">
        <f t="shared" si="12"/>
        <v>0</v>
      </c>
      <c r="I79" s="365"/>
      <c r="J79" s="365"/>
      <c r="K79" s="319">
        <f t="shared" ref="K79:K111" si="13">IF((E79*R79-H79)*S79&lt;0,0,(E79*R79-H79)*S79)</f>
        <v>0</v>
      </c>
      <c r="N79" s="158" t="s">
        <v>185</v>
      </c>
      <c r="O79" s="159"/>
      <c r="P79" s="168"/>
      <c r="Q79" s="115"/>
      <c r="R79" s="113"/>
      <c r="S79" s="119"/>
      <c r="T79" s="246"/>
      <c r="U79" s="169"/>
    </row>
    <row r="80" spans="1:21" s="6" customFormat="1" ht="32.1" hidden="1" customHeight="1">
      <c r="A80" s="13"/>
      <c r="B80" s="313">
        <f t="shared" si="10"/>
        <v>0</v>
      </c>
      <c r="C80" s="314">
        <f t="shared" si="11"/>
        <v>0</v>
      </c>
      <c r="D80" s="315"/>
      <c r="E80" s="316">
        <f t="shared" si="8"/>
        <v>0</v>
      </c>
      <c r="F80" s="317">
        <f t="shared" si="9"/>
        <v>0</v>
      </c>
      <c r="G80" s="305">
        <v>0</v>
      </c>
      <c r="H80" s="318">
        <f t="shared" si="12"/>
        <v>0</v>
      </c>
      <c r="I80" s="365"/>
      <c r="J80" s="365"/>
      <c r="K80" s="319">
        <f t="shared" si="13"/>
        <v>0</v>
      </c>
      <c r="N80" s="158" t="s">
        <v>185</v>
      </c>
      <c r="O80" s="159"/>
      <c r="P80" s="168"/>
      <c r="Q80" s="115"/>
      <c r="R80" s="113"/>
      <c r="S80" s="119"/>
      <c r="T80" s="246"/>
      <c r="U80" s="169"/>
    </row>
    <row r="81" spans="1:21" s="6" customFormat="1" ht="32.1" hidden="1" customHeight="1">
      <c r="A81" s="13"/>
      <c r="B81" s="313">
        <f t="shared" si="10"/>
        <v>0</v>
      </c>
      <c r="C81" s="314">
        <f t="shared" si="11"/>
        <v>0</v>
      </c>
      <c r="D81" s="315"/>
      <c r="E81" s="316">
        <f t="shared" si="8"/>
        <v>0</v>
      </c>
      <c r="F81" s="317">
        <f t="shared" si="9"/>
        <v>0</v>
      </c>
      <c r="G81" s="305">
        <v>0</v>
      </c>
      <c r="H81" s="318">
        <f t="shared" si="12"/>
        <v>0</v>
      </c>
      <c r="I81" s="365"/>
      <c r="J81" s="365"/>
      <c r="K81" s="319">
        <f t="shared" si="13"/>
        <v>0</v>
      </c>
      <c r="N81" s="158" t="s">
        <v>185</v>
      </c>
      <c r="O81" s="159"/>
      <c r="P81" s="168"/>
      <c r="Q81" s="115"/>
      <c r="R81" s="113"/>
      <c r="S81" s="119"/>
      <c r="T81" s="246"/>
      <c r="U81" s="169"/>
    </row>
    <row r="82" spans="1:21" s="6" customFormat="1" ht="32.1" hidden="1" customHeight="1">
      <c r="A82" s="13"/>
      <c r="B82" s="313">
        <f t="shared" si="10"/>
        <v>0</v>
      </c>
      <c r="C82" s="314">
        <f t="shared" si="11"/>
        <v>0</v>
      </c>
      <c r="D82" s="315"/>
      <c r="E82" s="316">
        <f t="shared" si="8"/>
        <v>0</v>
      </c>
      <c r="F82" s="317">
        <f t="shared" si="9"/>
        <v>0</v>
      </c>
      <c r="G82" s="305">
        <v>0</v>
      </c>
      <c r="H82" s="318">
        <f t="shared" si="12"/>
        <v>0</v>
      </c>
      <c r="I82" s="365"/>
      <c r="J82" s="365"/>
      <c r="K82" s="319">
        <f t="shared" si="13"/>
        <v>0</v>
      </c>
      <c r="N82" s="158" t="s">
        <v>185</v>
      </c>
      <c r="O82" s="159"/>
      <c r="P82" s="168"/>
      <c r="Q82" s="115"/>
      <c r="R82" s="113"/>
      <c r="S82" s="119"/>
      <c r="T82" s="246"/>
      <c r="U82" s="169"/>
    </row>
    <row r="83" spans="1:21" s="6" customFormat="1" ht="32.1" hidden="1" customHeight="1">
      <c r="A83" s="13"/>
      <c r="B83" s="313">
        <f t="shared" si="10"/>
        <v>0</v>
      </c>
      <c r="C83" s="314">
        <f t="shared" si="11"/>
        <v>0</v>
      </c>
      <c r="D83" s="315"/>
      <c r="E83" s="316">
        <f t="shared" si="8"/>
        <v>0</v>
      </c>
      <c r="F83" s="317">
        <f t="shared" si="9"/>
        <v>0</v>
      </c>
      <c r="G83" s="305">
        <v>0</v>
      </c>
      <c r="H83" s="318">
        <f t="shared" si="12"/>
        <v>0</v>
      </c>
      <c r="I83" s="365"/>
      <c r="J83" s="365"/>
      <c r="K83" s="319">
        <f t="shared" si="13"/>
        <v>0</v>
      </c>
      <c r="N83" s="158" t="s">
        <v>185</v>
      </c>
      <c r="O83" s="159"/>
      <c r="P83" s="168"/>
      <c r="Q83" s="115"/>
      <c r="R83" s="113"/>
      <c r="S83" s="119"/>
      <c r="T83" s="246"/>
      <c r="U83" s="169"/>
    </row>
    <row r="84" spans="1:21" s="6" customFormat="1" ht="32.1" hidden="1" customHeight="1">
      <c r="A84" s="13"/>
      <c r="B84" s="313">
        <f t="shared" si="10"/>
        <v>0</v>
      </c>
      <c r="C84" s="314">
        <f t="shared" si="11"/>
        <v>0</v>
      </c>
      <c r="D84" s="315"/>
      <c r="E84" s="316">
        <f t="shared" si="8"/>
        <v>0</v>
      </c>
      <c r="F84" s="317">
        <f t="shared" si="9"/>
        <v>0</v>
      </c>
      <c r="G84" s="305">
        <v>0</v>
      </c>
      <c r="H84" s="318">
        <f t="shared" si="12"/>
        <v>0</v>
      </c>
      <c r="I84" s="365"/>
      <c r="J84" s="365"/>
      <c r="K84" s="319">
        <f t="shared" si="13"/>
        <v>0</v>
      </c>
      <c r="N84" s="158" t="s">
        <v>185</v>
      </c>
      <c r="O84" s="159"/>
      <c r="P84" s="168"/>
      <c r="Q84" s="115"/>
      <c r="R84" s="113"/>
      <c r="S84" s="119"/>
      <c r="T84" s="246"/>
      <c r="U84" s="169"/>
    </row>
    <row r="85" spans="1:21" s="6" customFormat="1" ht="32.1" hidden="1" customHeight="1">
      <c r="A85" s="13"/>
      <c r="B85" s="313">
        <f t="shared" si="10"/>
        <v>0</v>
      </c>
      <c r="C85" s="314">
        <f t="shared" si="11"/>
        <v>0</v>
      </c>
      <c r="D85" s="315"/>
      <c r="E85" s="316">
        <f t="shared" si="8"/>
        <v>0</v>
      </c>
      <c r="F85" s="317">
        <f t="shared" si="9"/>
        <v>0</v>
      </c>
      <c r="G85" s="305">
        <v>0</v>
      </c>
      <c r="H85" s="318">
        <f t="shared" si="12"/>
        <v>0</v>
      </c>
      <c r="I85" s="365"/>
      <c r="J85" s="365"/>
      <c r="K85" s="319">
        <f t="shared" si="13"/>
        <v>0</v>
      </c>
      <c r="N85" s="158" t="s">
        <v>185</v>
      </c>
      <c r="O85" s="159"/>
      <c r="P85" s="168"/>
      <c r="Q85" s="115"/>
      <c r="R85" s="113"/>
      <c r="S85" s="119"/>
      <c r="T85" s="246"/>
      <c r="U85" s="169"/>
    </row>
    <row r="86" spans="1:21" s="6" customFormat="1" ht="32.1" hidden="1" customHeight="1">
      <c r="A86" s="13"/>
      <c r="B86" s="313">
        <f t="shared" si="10"/>
        <v>0</v>
      </c>
      <c r="C86" s="314">
        <f t="shared" si="11"/>
        <v>0</v>
      </c>
      <c r="D86" s="315"/>
      <c r="E86" s="316">
        <f t="shared" si="8"/>
        <v>0</v>
      </c>
      <c r="F86" s="317">
        <f t="shared" si="9"/>
        <v>0</v>
      </c>
      <c r="G86" s="305">
        <v>0</v>
      </c>
      <c r="H86" s="318">
        <f t="shared" si="12"/>
        <v>0</v>
      </c>
      <c r="I86" s="365"/>
      <c r="J86" s="365"/>
      <c r="K86" s="319">
        <f t="shared" si="13"/>
        <v>0</v>
      </c>
      <c r="N86" s="158" t="s">
        <v>185</v>
      </c>
      <c r="O86" s="159"/>
      <c r="P86" s="168"/>
      <c r="Q86" s="115"/>
      <c r="R86" s="113"/>
      <c r="S86" s="119"/>
      <c r="T86" s="246"/>
      <c r="U86" s="169"/>
    </row>
    <row r="87" spans="1:21" s="6" customFormat="1" ht="32.1" hidden="1" customHeight="1">
      <c r="A87" s="13"/>
      <c r="B87" s="313">
        <f t="shared" si="10"/>
        <v>0</v>
      </c>
      <c r="C87" s="314">
        <f t="shared" si="11"/>
        <v>0</v>
      </c>
      <c r="D87" s="315"/>
      <c r="E87" s="316">
        <f t="shared" si="8"/>
        <v>0</v>
      </c>
      <c r="F87" s="317">
        <f t="shared" si="9"/>
        <v>0</v>
      </c>
      <c r="G87" s="305">
        <v>0</v>
      </c>
      <c r="H87" s="318">
        <f t="shared" si="12"/>
        <v>0</v>
      </c>
      <c r="I87" s="365"/>
      <c r="J87" s="365"/>
      <c r="K87" s="319">
        <f t="shared" si="13"/>
        <v>0</v>
      </c>
      <c r="N87" s="158" t="s">
        <v>185</v>
      </c>
      <c r="O87" s="159"/>
      <c r="P87" s="168"/>
      <c r="Q87" s="115"/>
      <c r="R87" s="113"/>
      <c r="S87" s="119"/>
      <c r="T87" s="246"/>
      <c r="U87" s="169"/>
    </row>
    <row r="88" spans="1:21" s="6" customFormat="1" ht="32.1" hidden="1" customHeight="1">
      <c r="A88" s="13"/>
      <c r="B88" s="313">
        <f t="shared" si="10"/>
        <v>0</v>
      </c>
      <c r="C88" s="314">
        <f t="shared" si="11"/>
        <v>0</v>
      </c>
      <c r="D88" s="315"/>
      <c r="E88" s="316">
        <f t="shared" si="8"/>
        <v>0</v>
      </c>
      <c r="F88" s="317">
        <f t="shared" si="9"/>
        <v>0</v>
      </c>
      <c r="G88" s="305">
        <v>0</v>
      </c>
      <c r="H88" s="318">
        <f t="shared" si="12"/>
        <v>0</v>
      </c>
      <c r="I88" s="365"/>
      <c r="J88" s="365"/>
      <c r="K88" s="319">
        <f t="shared" si="13"/>
        <v>0</v>
      </c>
      <c r="N88" s="158" t="s">
        <v>185</v>
      </c>
      <c r="O88" s="159"/>
      <c r="P88" s="168"/>
      <c r="Q88" s="115"/>
      <c r="R88" s="113"/>
      <c r="S88" s="119"/>
      <c r="T88" s="246"/>
      <c r="U88" s="169"/>
    </row>
    <row r="89" spans="1:21" s="6" customFormat="1" ht="32.1" hidden="1" customHeight="1">
      <c r="A89" s="13"/>
      <c r="B89" s="313">
        <f t="shared" si="10"/>
        <v>0</v>
      </c>
      <c r="C89" s="314">
        <f t="shared" si="11"/>
        <v>0</v>
      </c>
      <c r="D89" s="315"/>
      <c r="E89" s="316">
        <f t="shared" si="8"/>
        <v>0</v>
      </c>
      <c r="F89" s="317">
        <f t="shared" si="9"/>
        <v>0</v>
      </c>
      <c r="G89" s="305">
        <v>0</v>
      </c>
      <c r="H89" s="318">
        <f t="shared" si="12"/>
        <v>0</v>
      </c>
      <c r="I89" s="365"/>
      <c r="J89" s="365"/>
      <c r="K89" s="319">
        <f t="shared" si="13"/>
        <v>0</v>
      </c>
      <c r="N89" s="158" t="s">
        <v>185</v>
      </c>
      <c r="O89" s="159"/>
      <c r="P89" s="168"/>
      <c r="Q89" s="115"/>
      <c r="R89" s="113"/>
      <c r="S89" s="119"/>
      <c r="T89" s="246"/>
      <c r="U89" s="169"/>
    </row>
    <row r="90" spans="1:21" s="6" customFormat="1" ht="32.1" hidden="1" customHeight="1">
      <c r="A90" s="13"/>
      <c r="B90" s="313">
        <f t="shared" si="10"/>
        <v>0</v>
      </c>
      <c r="C90" s="314">
        <f t="shared" si="11"/>
        <v>0</v>
      </c>
      <c r="D90" s="315"/>
      <c r="E90" s="316">
        <f t="shared" si="8"/>
        <v>0</v>
      </c>
      <c r="F90" s="317">
        <f t="shared" si="9"/>
        <v>0</v>
      </c>
      <c r="G90" s="305">
        <v>0</v>
      </c>
      <c r="H90" s="318">
        <f t="shared" si="12"/>
        <v>0</v>
      </c>
      <c r="I90" s="365"/>
      <c r="J90" s="365"/>
      <c r="K90" s="319">
        <f t="shared" si="13"/>
        <v>0</v>
      </c>
      <c r="N90" s="158" t="s">
        <v>185</v>
      </c>
      <c r="O90" s="159"/>
      <c r="P90" s="168"/>
      <c r="Q90" s="115"/>
      <c r="R90" s="113"/>
      <c r="S90" s="119"/>
      <c r="T90" s="246"/>
      <c r="U90" s="169"/>
    </row>
    <row r="91" spans="1:21" s="6" customFormat="1" ht="32.1" hidden="1" customHeight="1">
      <c r="A91" s="13"/>
      <c r="B91" s="313">
        <f t="shared" si="10"/>
        <v>0</v>
      </c>
      <c r="C91" s="314">
        <f t="shared" si="11"/>
        <v>0</v>
      </c>
      <c r="D91" s="315"/>
      <c r="E91" s="316">
        <f t="shared" si="8"/>
        <v>0</v>
      </c>
      <c r="F91" s="317">
        <f t="shared" si="9"/>
        <v>0</v>
      </c>
      <c r="G91" s="305">
        <v>0</v>
      </c>
      <c r="H91" s="318">
        <f t="shared" si="12"/>
        <v>0</v>
      </c>
      <c r="I91" s="365"/>
      <c r="J91" s="365"/>
      <c r="K91" s="319">
        <f t="shared" si="13"/>
        <v>0</v>
      </c>
      <c r="N91" s="158" t="s">
        <v>185</v>
      </c>
      <c r="O91" s="159"/>
      <c r="P91" s="168"/>
      <c r="Q91" s="115"/>
      <c r="R91" s="113"/>
      <c r="S91" s="119"/>
      <c r="T91" s="246"/>
      <c r="U91" s="169"/>
    </row>
    <row r="92" spans="1:21" s="6" customFormat="1" ht="32.1" hidden="1" customHeight="1">
      <c r="A92" s="13"/>
      <c r="B92" s="313">
        <f t="shared" si="10"/>
        <v>0</v>
      </c>
      <c r="C92" s="314">
        <f t="shared" si="11"/>
        <v>0</v>
      </c>
      <c r="D92" s="315"/>
      <c r="E92" s="316">
        <f t="shared" si="8"/>
        <v>0</v>
      </c>
      <c r="F92" s="317">
        <f t="shared" si="9"/>
        <v>0</v>
      </c>
      <c r="G92" s="305">
        <v>0</v>
      </c>
      <c r="H92" s="318">
        <f t="shared" si="12"/>
        <v>0</v>
      </c>
      <c r="I92" s="365"/>
      <c r="J92" s="365"/>
      <c r="K92" s="319">
        <f t="shared" si="13"/>
        <v>0</v>
      </c>
      <c r="N92" s="158" t="s">
        <v>185</v>
      </c>
      <c r="O92" s="159"/>
      <c r="P92" s="168"/>
      <c r="Q92" s="115"/>
      <c r="R92" s="113"/>
      <c r="S92" s="119"/>
      <c r="T92" s="246"/>
      <c r="U92" s="169"/>
    </row>
    <row r="93" spans="1:21" s="6" customFormat="1" ht="32.1" hidden="1" customHeight="1">
      <c r="A93" s="13"/>
      <c r="B93" s="313">
        <f t="shared" si="10"/>
        <v>0</v>
      </c>
      <c r="C93" s="314">
        <f t="shared" si="11"/>
        <v>0</v>
      </c>
      <c r="D93" s="315"/>
      <c r="E93" s="316">
        <f t="shared" si="8"/>
        <v>0</v>
      </c>
      <c r="F93" s="317">
        <f t="shared" si="9"/>
        <v>0</v>
      </c>
      <c r="G93" s="305">
        <v>0</v>
      </c>
      <c r="H93" s="318">
        <f t="shared" si="12"/>
        <v>0</v>
      </c>
      <c r="I93" s="365"/>
      <c r="J93" s="365"/>
      <c r="K93" s="319">
        <f t="shared" si="13"/>
        <v>0</v>
      </c>
      <c r="N93" s="158" t="s">
        <v>185</v>
      </c>
      <c r="O93" s="159"/>
      <c r="P93" s="168"/>
      <c r="Q93" s="115"/>
      <c r="R93" s="113"/>
      <c r="S93" s="119"/>
      <c r="T93" s="246"/>
      <c r="U93" s="169"/>
    </row>
    <row r="94" spans="1:21" s="6" customFormat="1" ht="32.1" hidden="1" customHeight="1">
      <c r="A94" s="13"/>
      <c r="B94" s="313">
        <f t="shared" si="10"/>
        <v>0</v>
      </c>
      <c r="C94" s="314">
        <f t="shared" si="11"/>
        <v>0</v>
      </c>
      <c r="D94" s="315"/>
      <c r="E94" s="316">
        <f t="shared" si="8"/>
        <v>0</v>
      </c>
      <c r="F94" s="317">
        <f t="shared" si="9"/>
        <v>0</v>
      </c>
      <c r="G94" s="305">
        <v>0</v>
      </c>
      <c r="H94" s="318">
        <f t="shared" si="12"/>
        <v>0</v>
      </c>
      <c r="I94" s="365"/>
      <c r="J94" s="365"/>
      <c r="K94" s="319">
        <f t="shared" si="13"/>
        <v>0</v>
      </c>
      <c r="N94" s="158" t="s">
        <v>185</v>
      </c>
      <c r="O94" s="159"/>
      <c r="P94" s="168"/>
      <c r="Q94" s="115"/>
      <c r="R94" s="113"/>
      <c r="S94" s="119"/>
      <c r="T94" s="246"/>
      <c r="U94" s="169"/>
    </row>
    <row r="95" spans="1:21" s="6" customFormat="1" ht="32.1" hidden="1" customHeight="1">
      <c r="A95" s="13"/>
      <c r="B95" s="313">
        <f t="shared" si="10"/>
        <v>0</v>
      </c>
      <c r="C95" s="314">
        <f t="shared" si="11"/>
        <v>0</v>
      </c>
      <c r="D95" s="315"/>
      <c r="E95" s="316">
        <f t="shared" si="8"/>
        <v>0</v>
      </c>
      <c r="F95" s="317">
        <f t="shared" si="9"/>
        <v>0</v>
      </c>
      <c r="G95" s="305">
        <v>0</v>
      </c>
      <c r="H95" s="318">
        <f t="shared" si="12"/>
        <v>0</v>
      </c>
      <c r="I95" s="365"/>
      <c r="J95" s="365"/>
      <c r="K95" s="319">
        <f t="shared" si="13"/>
        <v>0</v>
      </c>
      <c r="N95" s="158" t="s">
        <v>185</v>
      </c>
      <c r="O95" s="159"/>
      <c r="P95" s="168"/>
      <c r="Q95" s="115"/>
      <c r="R95" s="113"/>
      <c r="S95" s="119"/>
      <c r="T95" s="246"/>
      <c r="U95" s="169"/>
    </row>
    <row r="96" spans="1:21" s="6" customFormat="1" ht="32.1" hidden="1" customHeight="1">
      <c r="A96" s="13"/>
      <c r="B96" s="313">
        <f t="shared" si="10"/>
        <v>0</v>
      </c>
      <c r="C96" s="314">
        <f t="shared" si="11"/>
        <v>0</v>
      </c>
      <c r="D96" s="315"/>
      <c r="E96" s="316">
        <f t="shared" si="8"/>
        <v>0</v>
      </c>
      <c r="F96" s="317">
        <f t="shared" si="9"/>
        <v>0</v>
      </c>
      <c r="G96" s="305">
        <v>0</v>
      </c>
      <c r="H96" s="318">
        <f t="shared" si="12"/>
        <v>0</v>
      </c>
      <c r="I96" s="365"/>
      <c r="J96" s="365"/>
      <c r="K96" s="319">
        <f t="shared" si="13"/>
        <v>0</v>
      </c>
      <c r="N96" s="158" t="s">
        <v>185</v>
      </c>
      <c r="O96" s="159"/>
      <c r="P96" s="168"/>
      <c r="Q96" s="115"/>
      <c r="R96" s="113"/>
      <c r="S96" s="119"/>
      <c r="T96" s="246"/>
      <c r="U96" s="169"/>
    </row>
    <row r="97" spans="1:21" s="6" customFormat="1" ht="32.1" hidden="1" customHeight="1">
      <c r="A97" s="13"/>
      <c r="B97" s="313">
        <f t="shared" si="10"/>
        <v>0</v>
      </c>
      <c r="C97" s="314">
        <f t="shared" si="11"/>
        <v>0</v>
      </c>
      <c r="D97" s="315"/>
      <c r="E97" s="316">
        <f t="shared" si="8"/>
        <v>0</v>
      </c>
      <c r="F97" s="317">
        <f t="shared" si="9"/>
        <v>0</v>
      </c>
      <c r="G97" s="305">
        <v>0</v>
      </c>
      <c r="H97" s="318">
        <f t="shared" si="12"/>
        <v>0</v>
      </c>
      <c r="I97" s="365"/>
      <c r="J97" s="365"/>
      <c r="K97" s="319">
        <f t="shared" si="13"/>
        <v>0</v>
      </c>
      <c r="N97" s="158" t="s">
        <v>185</v>
      </c>
      <c r="O97" s="159"/>
      <c r="P97" s="168"/>
      <c r="Q97" s="115"/>
      <c r="R97" s="113"/>
      <c r="S97" s="119"/>
      <c r="T97" s="246"/>
      <c r="U97" s="169"/>
    </row>
    <row r="98" spans="1:21" s="6" customFormat="1" ht="32.1" hidden="1" customHeight="1">
      <c r="A98" s="13"/>
      <c r="B98" s="313">
        <f t="shared" si="10"/>
        <v>0</v>
      </c>
      <c r="C98" s="314">
        <f t="shared" si="11"/>
        <v>0</v>
      </c>
      <c r="D98" s="315"/>
      <c r="E98" s="316">
        <f t="shared" si="8"/>
        <v>0</v>
      </c>
      <c r="F98" s="317">
        <f t="shared" si="9"/>
        <v>0</v>
      </c>
      <c r="G98" s="305">
        <v>0</v>
      </c>
      <c r="H98" s="318">
        <f t="shared" si="12"/>
        <v>0</v>
      </c>
      <c r="I98" s="365"/>
      <c r="J98" s="365"/>
      <c r="K98" s="319">
        <f t="shared" si="13"/>
        <v>0</v>
      </c>
      <c r="N98" s="158" t="s">
        <v>185</v>
      </c>
      <c r="O98" s="159"/>
      <c r="P98" s="168"/>
      <c r="Q98" s="115"/>
      <c r="R98" s="113"/>
      <c r="S98" s="119"/>
      <c r="T98" s="246"/>
      <c r="U98" s="169"/>
    </row>
    <row r="99" spans="1:21" s="6" customFormat="1" ht="32.1" hidden="1" customHeight="1">
      <c r="A99" s="13"/>
      <c r="B99" s="313">
        <f t="shared" si="10"/>
        <v>0</v>
      </c>
      <c r="C99" s="314">
        <f t="shared" si="11"/>
        <v>0</v>
      </c>
      <c r="D99" s="315"/>
      <c r="E99" s="316">
        <f t="shared" si="8"/>
        <v>0</v>
      </c>
      <c r="F99" s="317">
        <f t="shared" si="9"/>
        <v>0</v>
      </c>
      <c r="G99" s="305">
        <v>0</v>
      </c>
      <c r="H99" s="318">
        <f t="shared" si="12"/>
        <v>0</v>
      </c>
      <c r="I99" s="365"/>
      <c r="J99" s="365"/>
      <c r="K99" s="319">
        <f t="shared" si="13"/>
        <v>0</v>
      </c>
      <c r="N99" s="158" t="s">
        <v>185</v>
      </c>
      <c r="O99" s="159"/>
      <c r="P99" s="168"/>
      <c r="Q99" s="115"/>
      <c r="R99" s="113"/>
      <c r="S99" s="119"/>
      <c r="T99" s="246"/>
      <c r="U99" s="169"/>
    </row>
    <row r="100" spans="1:21" s="6" customFormat="1" ht="32.1" hidden="1" customHeight="1">
      <c r="A100" s="13"/>
      <c r="B100" s="313">
        <f t="shared" si="10"/>
        <v>0</v>
      </c>
      <c r="C100" s="314">
        <f t="shared" si="11"/>
        <v>0</v>
      </c>
      <c r="D100" s="315"/>
      <c r="E100" s="316">
        <f t="shared" si="8"/>
        <v>0</v>
      </c>
      <c r="F100" s="317">
        <f t="shared" si="9"/>
        <v>0</v>
      </c>
      <c r="G100" s="305">
        <v>0</v>
      </c>
      <c r="H100" s="318">
        <f t="shared" si="12"/>
        <v>0</v>
      </c>
      <c r="I100" s="365"/>
      <c r="J100" s="365"/>
      <c r="K100" s="319">
        <f t="shared" si="13"/>
        <v>0</v>
      </c>
      <c r="N100" s="158" t="s">
        <v>185</v>
      </c>
      <c r="O100" s="159"/>
      <c r="P100" s="168"/>
      <c r="Q100" s="115"/>
      <c r="R100" s="113"/>
      <c r="S100" s="119"/>
      <c r="T100" s="246"/>
      <c r="U100" s="169"/>
    </row>
    <row r="101" spans="1:21" s="6" customFormat="1" ht="32.1" hidden="1" customHeight="1">
      <c r="A101" s="13"/>
      <c r="B101" s="313">
        <f t="shared" si="10"/>
        <v>0</v>
      </c>
      <c r="C101" s="314">
        <f t="shared" si="11"/>
        <v>0</v>
      </c>
      <c r="D101" s="315"/>
      <c r="E101" s="316">
        <f t="shared" si="8"/>
        <v>0</v>
      </c>
      <c r="F101" s="317">
        <f t="shared" si="9"/>
        <v>0</v>
      </c>
      <c r="G101" s="305">
        <v>0</v>
      </c>
      <c r="H101" s="318">
        <f t="shared" si="12"/>
        <v>0</v>
      </c>
      <c r="I101" s="365"/>
      <c r="J101" s="365"/>
      <c r="K101" s="319">
        <f t="shared" si="13"/>
        <v>0</v>
      </c>
      <c r="N101" s="158" t="s">
        <v>185</v>
      </c>
      <c r="O101" s="159"/>
      <c r="P101" s="168"/>
      <c r="Q101" s="115"/>
      <c r="R101" s="113"/>
      <c r="S101" s="119"/>
      <c r="T101" s="246"/>
      <c r="U101" s="169"/>
    </row>
    <row r="102" spans="1:21" s="6" customFormat="1" ht="32.1" hidden="1" customHeight="1">
      <c r="A102" s="13"/>
      <c r="B102" s="313">
        <f t="shared" si="10"/>
        <v>0</v>
      </c>
      <c r="C102" s="314">
        <f t="shared" si="11"/>
        <v>0</v>
      </c>
      <c r="D102" s="315"/>
      <c r="E102" s="316">
        <f t="shared" si="8"/>
        <v>0</v>
      </c>
      <c r="F102" s="317">
        <f t="shared" si="9"/>
        <v>0</v>
      </c>
      <c r="G102" s="305">
        <v>0</v>
      </c>
      <c r="H102" s="318">
        <f t="shared" si="12"/>
        <v>0</v>
      </c>
      <c r="I102" s="365"/>
      <c r="J102" s="365"/>
      <c r="K102" s="319">
        <f t="shared" si="13"/>
        <v>0</v>
      </c>
      <c r="N102" s="158" t="s">
        <v>185</v>
      </c>
      <c r="O102" s="159"/>
      <c r="P102" s="168"/>
      <c r="Q102" s="115"/>
      <c r="R102" s="113"/>
      <c r="S102" s="119"/>
      <c r="T102" s="246"/>
      <c r="U102" s="169"/>
    </row>
    <row r="103" spans="1:21" s="6" customFormat="1" ht="32.1" hidden="1" customHeight="1">
      <c r="A103" s="13"/>
      <c r="B103" s="313">
        <f t="shared" si="10"/>
        <v>0</v>
      </c>
      <c r="C103" s="314">
        <f t="shared" si="11"/>
        <v>0</v>
      </c>
      <c r="D103" s="315"/>
      <c r="E103" s="316">
        <f t="shared" si="8"/>
        <v>0</v>
      </c>
      <c r="F103" s="317">
        <f t="shared" si="9"/>
        <v>0</v>
      </c>
      <c r="G103" s="305">
        <v>0</v>
      </c>
      <c r="H103" s="318">
        <f t="shared" si="12"/>
        <v>0</v>
      </c>
      <c r="I103" s="365"/>
      <c r="J103" s="365"/>
      <c r="K103" s="319">
        <f t="shared" si="13"/>
        <v>0</v>
      </c>
      <c r="N103" s="158" t="s">
        <v>185</v>
      </c>
      <c r="O103" s="159"/>
      <c r="P103" s="168"/>
      <c r="Q103" s="115"/>
      <c r="R103" s="113"/>
      <c r="S103" s="119"/>
      <c r="T103" s="246"/>
      <c r="U103" s="169"/>
    </row>
    <row r="104" spans="1:21" s="6" customFormat="1" ht="32.1" hidden="1" customHeight="1">
      <c r="A104" s="13"/>
      <c r="B104" s="313">
        <f t="shared" si="10"/>
        <v>0</v>
      </c>
      <c r="C104" s="314">
        <f t="shared" si="11"/>
        <v>0</v>
      </c>
      <c r="D104" s="315"/>
      <c r="E104" s="316">
        <f t="shared" si="8"/>
        <v>0</v>
      </c>
      <c r="F104" s="317">
        <f t="shared" si="9"/>
        <v>0</v>
      </c>
      <c r="G104" s="305">
        <v>0</v>
      </c>
      <c r="H104" s="318">
        <f t="shared" si="12"/>
        <v>0</v>
      </c>
      <c r="I104" s="365"/>
      <c r="J104" s="365"/>
      <c r="K104" s="319">
        <f t="shared" si="13"/>
        <v>0</v>
      </c>
      <c r="N104" s="158" t="s">
        <v>185</v>
      </c>
      <c r="O104" s="159"/>
      <c r="P104" s="168"/>
      <c r="Q104" s="115"/>
      <c r="R104" s="113"/>
      <c r="S104" s="119"/>
      <c r="T104" s="246"/>
      <c r="U104" s="169"/>
    </row>
    <row r="105" spans="1:21" s="6" customFormat="1" ht="32.1" hidden="1" customHeight="1">
      <c r="A105" s="13"/>
      <c r="B105" s="313">
        <f t="shared" si="10"/>
        <v>0</v>
      </c>
      <c r="C105" s="314">
        <f t="shared" si="11"/>
        <v>0</v>
      </c>
      <c r="D105" s="315"/>
      <c r="E105" s="316">
        <f t="shared" si="8"/>
        <v>0</v>
      </c>
      <c r="F105" s="317">
        <f t="shared" si="9"/>
        <v>0</v>
      </c>
      <c r="G105" s="305">
        <v>0</v>
      </c>
      <c r="H105" s="318">
        <f t="shared" si="12"/>
        <v>0</v>
      </c>
      <c r="I105" s="365"/>
      <c r="J105" s="365"/>
      <c r="K105" s="319">
        <f t="shared" si="13"/>
        <v>0</v>
      </c>
      <c r="N105" s="158" t="s">
        <v>185</v>
      </c>
      <c r="O105" s="159"/>
      <c r="P105" s="168"/>
      <c r="Q105" s="115"/>
      <c r="R105" s="113"/>
      <c r="S105" s="119"/>
      <c r="T105" s="246"/>
      <c r="U105" s="169"/>
    </row>
    <row r="106" spans="1:21" s="6" customFormat="1" ht="32.1" hidden="1" customHeight="1">
      <c r="A106" s="13"/>
      <c r="B106" s="313">
        <f t="shared" si="10"/>
        <v>0</v>
      </c>
      <c r="C106" s="314">
        <f t="shared" si="11"/>
        <v>0</v>
      </c>
      <c r="D106" s="315"/>
      <c r="E106" s="316">
        <f t="shared" si="8"/>
        <v>0</v>
      </c>
      <c r="F106" s="317">
        <f t="shared" si="9"/>
        <v>0</v>
      </c>
      <c r="G106" s="305">
        <v>0</v>
      </c>
      <c r="H106" s="318">
        <f t="shared" si="12"/>
        <v>0</v>
      </c>
      <c r="I106" s="365"/>
      <c r="J106" s="365"/>
      <c r="K106" s="319">
        <f t="shared" si="13"/>
        <v>0</v>
      </c>
      <c r="N106" s="158" t="s">
        <v>185</v>
      </c>
      <c r="O106" s="159"/>
      <c r="P106" s="168"/>
      <c r="Q106" s="115"/>
      <c r="R106" s="113"/>
      <c r="S106" s="119"/>
      <c r="T106" s="246"/>
      <c r="U106" s="169"/>
    </row>
    <row r="107" spans="1:21" s="6" customFormat="1" ht="32.1" hidden="1" customHeight="1">
      <c r="A107" s="13"/>
      <c r="B107" s="313">
        <f t="shared" si="10"/>
        <v>0</v>
      </c>
      <c r="C107" s="314">
        <f t="shared" si="11"/>
        <v>0</v>
      </c>
      <c r="D107" s="315"/>
      <c r="E107" s="316">
        <f t="shared" si="8"/>
        <v>0</v>
      </c>
      <c r="F107" s="317">
        <f t="shared" si="9"/>
        <v>0</v>
      </c>
      <c r="G107" s="305">
        <v>0</v>
      </c>
      <c r="H107" s="318">
        <f t="shared" si="12"/>
        <v>0</v>
      </c>
      <c r="I107" s="365"/>
      <c r="J107" s="365"/>
      <c r="K107" s="319">
        <f t="shared" si="13"/>
        <v>0</v>
      </c>
      <c r="N107" s="158" t="s">
        <v>185</v>
      </c>
      <c r="O107" s="159"/>
      <c r="P107" s="168"/>
      <c r="Q107" s="115"/>
      <c r="R107" s="113"/>
      <c r="S107" s="119"/>
      <c r="T107" s="246"/>
      <c r="U107" s="169"/>
    </row>
    <row r="108" spans="1:21" s="6" customFormat="1" ht="32.1" hidden="1" customHeight="1">
      <c r="A108" s="13"/>
      <c r="B108" s="313">
        <f t="shared" si="10"/>
        <v>0</v>
      </c>
      <c r="C108" s="314">
        <f t="shared" si="11"/>
        <v>0</v>
      </c>
      <c r="D108" s="315"/>
      <c r="E108" s="316">
        <f t="shared" ref="E108:E111" si="14">Q108*D108/10</f>
        <v>0</v>
      </c>
      <c r="F108" s="317">
        <f t="shared" ref="F108:F111" si="15">E108*R108*S108*T108*(1-U108)</f>
        <v>0</v>
      </c>
      <c r="G108" s="305">
        <v>0</v>
      </c>
      <c r="H108" s="318">
        <f t="shared" si="12"/>
        <v>0</v>
      </c>
      <c r="I108" s="365"/>
      <c r="J108" s="365"/>
      <c r="K108" s="319">
        <f t="shared" si="13"/>
        <v>0</v>
      </c>
      <c r="N108" s="158" t="s">
        <v>185</v>
      </c>
      <c r="O108" s="159"/>
      <c r="P108" s="168"/>
      <c r="Q108" s="115"/>
      <c r="R108" s="113"/>
      <c r="S108" s="119"/>
      <c r="T108" s="246"/>
      <c r="U108" s="169"/>
    </row>
    <row r="109" spans="1:21" s="6" customFormat="1" ht="32.1" hidden="1" customHeight="1">
      <c r="A109" s="13"/>
      <c r="B109" s="313">
        <f t="shared" si="10"/>
        <v>0</v>
      </c>
      <c r="C109" s="314">
        <f t="shared" si="11"/>
        <v>0</v>
      </c>
      <c r="D109" s="315"/>
      <c r="E109" s="316">
        <f t="shared" si="14"/>
        <v>0</v>
      </c>
      <c r="F109" s="317">
        <f t="shared" si="15"/>
        <v>0</v>
      </c>
      <c r="G109" s="305">
        <v>0</v>
      </c>
      <c r="H109" s="318">
        <f t="shared" si="12"/>
        <v>0</v>
      </c>
      <c r="I109" s="365"/>
      <c r="J109" s="365"/>
      <c r="K109" s="319">
        <f t="shared" si="13"/>
        <v>0</v>
      </c>
      <c r="N109" s="158" t="s">
        <v>185</v>
      </c>
      <c r="O109" s="159"/>
      <c r="P109" s="168"/>
      <c r="Q109" s="115"/>
      <c r="R109" s="113"/>
      <c r="S109" s="119"/>
      <c r="T109" s="246"/>
      <c r="U109" s="169"/>
    </row>
    <row r="110" spans="1:21" s="6" customFormat="1" ht="32.1" hidden="1" customHeight="1">
      <c r="A110" s="13"/>
      <c r="B110" s="313">
        <f t="shared" si="10"/>
        <v>0</v>
      </c>
      <c r="C110" s="314">
        <f t="shared" si="11"/>
        <v>0</v>
      </c>
      <c r="D110" s="315"/>
      <c r="E110" s="316">
        <f t="shared" si="14"/>
        <v>0</v>
      </c>
      <c r="F110" s="317">
        <f t="shared" si="15"/>
        <v>0</v>
      </c>
      <c r="G110" s="305">
        <v>0</v>
      </c>
      <c r="H110" s="318">
        <f t="shared" si="12"/>
        <v>0</v>
      </c>
      <c r="I110" s="365"/>
      <c r="J110" s="365"/>
      <c r="K110" s="319">
        <f t="shared" si="13"/>
        <v>0</v>
      </c>
      <c r="N110" s="158" t="s">
        <v>185</v>
      </c>
      <c r="O110" s="159"/>
      <c r="P110" s="168"/>
      <c r="Q110" s="115"/>
      <c r="R110" s="113"/>
      <c r="S110" s="119"/>
      <c r="T110" s="246"/>
      <c r="U110" s="169"/>
    </row>
    <row r="111" spans="1:21" s="6" customFormat="1" ht="32.1" hidden="1" customHeight="1" thickBot="1">
      <c r="A111" s="13"/>
      <c r="B111" s="162">
        <f t="shared" si="10"/>
        <v>0</v>
      </c>
      <c r="C111" s="174">
        <f t="shared" si="11"/>
        <v>0</v>
      </c>
      <c r="D111" s="163"/>
      <c r="E111" s="141">
        <f t="shared" si="14"/>
        <v>0</v>
      </c>
      <c r="F111" s="52">
        <f t="shared" si="15"/>
        <v>0</v>
      </c>
      <c r="G111" s="112">
        <v>0</v>
      </c>
      <c r="H111" s="142">
        <f t="shared" si="12"/>
        <v>0</v>
      </c>
      <c r="I111" s="366"/>
      <c r="J111" s="366"/>
      <c r="K111" s="28">
        <f t="shared" si="13"/>
        <v>0</v>
      </c>
      <c r="N111" s="160" t="s">
        <v>185</v>
      </c>
      <c r="O111" s="161"/>
      <c r="P111" s="170"/>
      <c r="Q111" s="116"/>
      <c r="R111" s="114"/>
      <c r="S111" s="120"/>
      <c r="T111" s="247"/>
      <c r="U111" s="171"/>
    </row>
    <row r="112" spans="1:21" s="6" customFormat="1" ht="3.75" customHeight="1">
      <c r="A112" s="13"/>
      <c r="B112" s="62"/>
      <c r="C112" s="15"/>
      <c r="D112" s="15"/>
      <c r="E112" s="15"/>
      <c r="F112" s="15"/>
      <c r="G112" s="15"/>
      <c r="H112" s="15"/>
      <c r="I112" s="15"/>
      <c r="J112" s="15"/>
      <c r="K112" s="15"/>
      <c r="L112" s="17"/>
      <c r="M112" s="17"/>
      <c r="N112" s="17"/>
      <c r="O112" s="62"/>
      <c r="P112" s="15"/>
      <c r="Q112" s="15"/>
      <c r="R112" s="15"/>
      <c r="S112" s="15"/>
      <c r="T112" s="15"/>
      <c r="U112" s="15"/>
    </row>
    <row r="113" spans="1:21" ht="15" customHeight="1">
      <c r="A113" s="10"/>
      <c r="B113" s="61"/>
      <c r="C113" s="172"/>
      <c r="D113" s="10"/>
      <c r="E113" s="10"/>
      <c r="F113" s="10"/>
      <c r="G113" s="10"/>
      <c r="H113" s="10"/>
      <c r="I113" s="10"/>
      <c r="J113" s="10"/>
      <c r="K113" s="13"/>
      <c r="L113" s="19"/>
      <c r="M113" s="19"/>
      <c r="N113" s="19"/>
      <c r="O113" s="61"/>
      <c r="P113" s="10"/>
      <c r="Q113" s="10"/>
      <c r="R113" s="13"/>
      <c r="S113" s="10"/>
      <c r="T113" s="10"/>
      <c r="U113" s="10"/>
    </row>
    <row r="114" spans="1:21" s="6" customFormat="1" ht="15" customHeight="1">
      <c r="B114" s="20"/>
      <c r="C114" s="175"/>
      <c r="D114" s="20"/>
      <c r="E114" s="20"/>
      <c r="F114" s="20"/>
      <c r="G114" s="20"/>
      <c r="H114" s="20"/>
      <c r="I114" s="20"/>
      <c r="J114" s="20"/>
      <c r="K114" s="20"/>
      <c r="O114" s="20"/>
      <c r="P114" s="20"/>
      <c r="Q114" s="20"/>
      <c r="R114" s="20"/>
      <c r="S114" s="20"/>
      <c r="T114" s="20"/>
      <c r="U114" s="20"/>
    </row>
    <row r="115" spans="1:21" s="6" customFormat="1" ht="15" customHeight="1">
      <c r="B115" s="20"/>
      <c r="C115" s="175"/>
      <c r="D115" s="20"/>
      <c r="E115" s="20"/>
      <c r="F115" s="20"/>
      <c r="G115" s="20"/>
      <c r="H115" s="20"/>
      <c r="I115" s="20"/>
      <c r="J115" s="20"/>
      <c r="K115" s="20"/>
      <c r="O115" s="20"/>
      <c r="P115" s="20"/>
      <c r="Q115" s="20"/>
      <c r="R115" s="20"/>
      <c r="S115" s="20"/>
      <c r="T115" s="20"/>
      <c r="U115" s="20"/>
    </row>
    <row r="116" spans="1:21" s="6" customFormat="1" ht="15" customHeight="1">
      <c r="B116" s="20"/>
      <c r="C116" s="175"/>
      <c r="D116" s="20"/>
      <c r="E116" s="20"/>
      <c r="F116" s="20"/>
      <c r="G116" s="20"/>
      <c r="H116" s="20"/>
      <c r="I116" s="20"/>
      <c r="J116" s="20"/>
      <c r="K116" s="20"/>
      <c r="O116" s="20"/>
      <c r="P116" s="20"/>
      <c r="Q116" s="20"/>
      <c r="R116" s="20"/>
      <c r="S116" s="20"/>
      <c r="T116" s="20"/>
      <c r="U116" s="20"/>
    </row>
    <row r="117" spans="1:21" s="6" customFormat="1" ht="15" customHeight="1">
      <c r="B117" s="20"/>
      <c r="C117" s="175"/>
      <c r="D117" s="20"/>
      <c r="E117" s="20"/>
      <c r="F117" s="20"/>
      <c r="G117" s="20"/>
      <c r="H117" s="20"/>
      <c r="I117" s="20"/>
      <c r="J117" s="20"/>
      <c r="K117" s="20"/>
      <c r="O117" s="20"/>
      <c r="P117" s="20"/>
      <c r="Q117" s="20"/>
      <c r="R117" s="20"/>
      <c r="S117" s="20"/>
      <c r="T117" s="20"/>
      <c r="U117" s="20"/>
    </row>
    <row r="120" spans="1:21" s="6" customFormat="1" ht="15" customHeight="1">
      <c r="B120" s="21"/>
      <c r="C120" s="176"/>
      <c r="D120" s="21"/>
      <c r="E120" s="21"/>
      <c r="F120" s="21"/>
      <c r="G120" s="21"/>
      <c r="H120" s="21"/>
      <c r="I120" s="21"/>
      <c r="J120" s="21"/>
      <c r="K120" s="21"/>
      <c r="O120" s="21"/>
      <c r="P120" s="21"/>
      <c r="Q120" s="21"/>
      <c r="R120" s="21"/>
      <c r="S120" s="21"/>
      <c r="T120" s="21"/>
      <c r="U120" s="21"/>
    </row>
    <row r="121" spans="1:21" s="6" customFormat="1" ht="15" customHeight="1">
      <c r="B121" s="21"/>
      <c r="C121" s="176"/>
      <c r="D121" s="21"/>
      <c r="E121" s="21"/>
      <c r="F121" s="21"/>
      <c r="G121" s="21"/>
      <c r="H121" s="21"/>
      <c r="I121" s="21"/>
      <c r="J121" s="21"/>
      <c r="K121" s="21"/>
      <c r="O121" s="21"/>
      <c r="P121" s="21"/>
      <c r="Q121" s="21"/>
      <c r="R121" s="21"/>
      <c r="S121" s="21"/>
      <c r="T121" s="21"/>
      <c r="U121" s="21"/>
    </row>
    <row r="122" spans="1:21" s="6" customFormat="1" ht="15" customHeight="1">
      <c r="B122" s="21"/>
      <c r="C122" s="176"/>
      <c r="D122" s="21"/>
      <c r="E122" s="21"/>
      <c r="F122" s="21"/>
      <c r="G122" s="21"/>
      <c r="H122" s="21"/>
      <c r="I122" s="21"/>
      <c r="J122" s="21"/>
      <c r="K122" s="21"/>
      <c r="O122" s="21"/>
      <c r="P122" s="21"/>
      <c r="Q122" s="21"/>
      <c r="R122" s="21"/>
      <c r="S122" s="21"/>
      <c r="T122" s="21"/>
      <c r="U122" s="21"/>
    </row>
    <row r="123" spans="1:21" s="6" customFormat="1" ht="15" customHeight="1">
      <c r="B123" s="21"/>
      <c r="C123" s="176"/>
      <c r="D123" s="21"/>
      <c r="E123" s="21"/>
      <c r="F123" s="21"/>
      <c r="G123" s="21"/>
      <c r="H123" s="21"/>
      <c r="I123" s="21"/>
      <c r="J123" s="21"/>
      <c r="K123" s="21"/>
      <c r="O123" s="21"/>
      <c r="P123" s="21"/>
      <c r="Q123" s="21"/>
      <c r="R123" s="21"/>
      <c r="S123" s="21"/>
      <c r="T123" s="21"/>
      <c r="U123" s="21"/>
    </row>
    <row r="124" spans="1:21" s="6" customFormat="1" ht="15" customHeight="1">
      <c r="B124" s="21"/>
      <c r="C124" s="176"/>
      <c r="D124" s="21"/>
      <c r="E124" s="21"/>
      <c r="F124" s="21"/>
      <c r="G124" s="21"/>
      <c r="H124" s="21"/>
      <c r="I124" s="21"/>
      <c r="J124" s="21"/>
      <c r="K124" s="21"/>
      <c r="O124" s="21"/>
      <c r="P124" s="21"/>
      <c r="Q124" s="21"/>
      <c r="R124" s="21"/>
      <c r="S124" s="21"/>
      <c r="T124" s="21"/>
      <c r="U124" s="21"/>
    </row>
    <row r="125" spans="1:21" s="6" customFormat="1" ht="15" customHeight="1">
      <c r="B125" s="21"/>
      <c r="C125" s="176"/>
      <c r="D125" s="21"/>
      <c r="E125" s="21"/>
      <c r="F125" s="21"/>
      <c r="G125" s="21"/>
      <c r="H125" s="21"/>
      <c r="I125" s="21"/>
      <c r="J125" s="21"/>
      <c r="K125" s="21"/>
      <c r="O125" s="21"/>
      <c r="P125" s="21"/>
      <c r="Q125" s="21"/>
      <c r="R125" s="21"/>
      <c r="S125" s="21"/>
      <c r="T125" s="21"/>
      <c r="U125" s="21"/>
    </row>
  </sheetData>
  <sheetProtection sheet="1" objects="1" scenarios="1"/>
  <autoFilter ref="A11:U111">
    <filterColumn colId="13">
      <filters>
        <filter val="○"/>
      </filters>
    </filterColumn>
  </autoFilter>
  <mergeCells count="20">
    <mergeCell ref="U8:U10"/>
    <mergeCell ref="P8:P10"/>
    <mergeCell ref="Q8:Q10"/>
    <mergeCell ref="R8:R10"/>
    <mergeCell ref="S8:S10"/>
    <mergeCell ref="T8:T10"/>
    <mergeCell ref="N8:N11"/>
    <mergeCell ref="O8:O11"/>
    <mergeCell ref="B10:B11"/>
    <mergeCell ref="B7:B9"/>
    <mergeCell ref="F7:F8"/>
    <mergeCell ref="H7:H8"/>
    <mergeCell ref="G7:G8"/>
    <mergeCell ref="C10:K10"/>
    <mergeCell ref="E7:E8"/>
    <mergeCell ref="D7:D8"/>
    <mergeCell ref="C7:C8"/>
    <mergeCell ref="K7:K8"/>
    <mergeCell ref="I7:I8"/>
    <mergeCell ref="J7:J8"/>
  </mergeCells>
  <phoneticPr fontId="7"/>
  <dataValidations count="2">
    <dataValidation type="list" allowBlank="1" showInputMessage="1" showErrorMessage="1" sqref="N12:N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Normal="100" zoomScaleSheetLayoutView="100" workbookViewId="0">
      <pane ySplit="14" topLeftCell="A15" activePane="bottomLeft" state="frozen"/>
      <selection pane="bottomLeft" activeCell="C15" sqref="C15"/>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341</v>
      </c>
      <c r="C2" s="40"/>
      <c r="D2" s="40"/>
      <c r="E2" s="40"/>
      <c r="F2" s="40"/>
      <c r="G2" s="40"/>
      <c r="H2" s="40"/>
      <c r="I2" s="40"/>
      <c r="J2" s="40"/>
      <c r="K2" s="40"/>
      <c r="L2" s="40"/>
      <c r="M2" s="40"/>
      <c r="N2" s="40"/>
      <c r="Q2" s="5" t="s">
        <v>335</v>
      </c>
      <c r="S2" s="40"/>
      <c r="T2" s="40"/>
      <c r="U2" s="40"/>
      <c r="V2" s="40"/>
      <c r="W2" s="40"/>
      <c r="X2" s="40"/>
      <c r="Y2" s="40"/>
      <c r="Z2" s="40"/>
      <c r="AA2" s="5" t="s">
        <v>274</v>
      </c>
    </row>
    <row r="3" spans="1:27" ht="15.75" customHeight="1">
      <c r="B3" s="38"/>
      <c r="C3" s="40"/>
      <c r="D3" s="40"/>
      <c r="E3" s="40"/>
      <c r="F3" s="40"/>
      <c r="G3" s="40"/>
      <c r="H3" s="40"/>
      <c r="I3" s="40"/>
      <c r="J3" s="40"/>
      <c r="K3" s="40"/>
      <c r="L3" s="40"/>
      <c r="M3" s="40"/>
      <c r="N3" s="40"/>
      <c r="Q3" s="5" t="s">
        <v>379</v>
      </c>
      <c r="S3" s="40"/>
      <c r="T3" s="40"/>
      <c r="U3" s="40"/>
      <c r="V3" s="40"/>
      <c r="W3" s="40"/>
      <c r="X3" s="40"/>
      <c r="Y3" s="40"/>
      <c r="Z3" s="40"/>
      <c r="AA3" s="5" t="s">
        <v>275</v>
      </c>
    </row>
    <row r="4" spans="1:27" ht="15.75" customHeight="1">
      <c r="B4" s="257" t="s">
        <v>345</v>
      </c>
      <c r="C4" s="40"/>
      <c r="D4" s="40"/>
      <c r="E4" s="40"/>
      <c r="F4" s="40"/>
      <c r="G4" s="40"/>
      <c r="H4" s="40"/>
      <c r="I4" s="40"/>
      <c r="J4" s="40"/>
      <c r="K4" s="40"/>
      <c r="L4" s="40"/>
      <c r="M4" s="40"/>
      <c r="N4" s="40"/>
      <c r="Q4" s="5" t="s">
        <v>284</v>
      </c>
      <c r="S4" s="40"/>
      <c r="T4" s="40"/>
      <c r="U4" s="40"/>
      <c r="V4" s="40"/>
      <c r="W4" s="40"/>
      <c r="X4" s="40"/>
      <c r="Y4" s="40"/>
      <c r="Z4" s="40"/>
    </row>
    <row r="5" spans="1:27" ht="15.75" customHeight="1">
      <c r="B5" s="38" t="s">
        <v>414</v>
      </c>
      <c r="C5" s="40"/>
      <c r="D5" s="40"/>
      <c r="E5" s="40"/>
      <c r="F5" s="40"/>
      <c r="G5" s="40"/>
      <c r="H5" s="40"/>
      <c r="I5" s="40"/>
      <c r="J5" s="40"/>
      <c r="K5" s="40"/>
      <c r="L5" s="40"/>
      <c r="M5" s="40"/>
      <c r="N5" s="40"/>
      <c r="Q5" s="5" t="s">
        <v>225</v>
      </c>
      <c r="S5" s="40"/>
      <c r="T5" s="40"/>
      <c r="U5" s="40"/>
      <c r="V5" s="40"/>
      <c r="W5" s="40"/>
      <c r="X5" s="40"/>
      <c r="Y5" s="40"/>
      <c r="Z5" s="40"/>
    </row>
    <row r="6" spans="1:27" ht="15.75" customHeight="1">
      <c r="B6" s="38" t="s">
        <v>415</v>
      </c>
      <c r="C6" s="40"/>
      <c r="D6" s="40"/>
      <c r="E6" s="40"/>
      <c r="F6" s="40"/>
      <c r="G6" s="40"/>
      <c r="H6" s="40"/>
      <c r="I6" s="40"/>
      <c r="J6" s="40"/>
      <c r="K6" s="40"/>
      <c r="L6" s="40"/>
      <c r="M6" s="40"/>
      <c r="N6" s="40"/>
      <c r="Q6" s="5"/>
      <c r="S6" s="40"/>
      <c r="T6" s="40"/>
      <c r="U6" s="40"/>
      <c r="V6" s="40"/>
      <c r="W6" s="40"/>
      <c r="X6" s="40"/>
      <c r="Y6" s="40"/>
      <c r="Z6" s="40"/>
    </row>
    <row r="7" spans="1:27" ht="15.75" customHeight="1">
      <c r="B7" s="38" t="s">
        <v>416</v>
      </c>
      <c r="I7" s="38" t="s">
        <v>189</v>
      </c>
      <c r="J7" s="38" t="s">
        <v>189</v>
      </c>
      <c r="K7" s="38" t="s">
        <v>189</v>
      </c>
      <c r="L7" s="38" t="s">
        <v>189</v>
      </c>
      <c r="S7" s="40"/>
      <c r="T7" s="40"/>
      <c r="U7" s="40"/>
      <c r="V7" s="40"/>
      <c r="W7" s="40"/>
      <c r="X7" s="40"/>
      <c r="Y7" s="40"/>
      <c r="Z7" s="40"/>
    </row>
    <row r="8" spans="1:27" ht="15.75" customHeight="1">
      <c r="B8" s="38" t="s">
        <v>417</v>
      </c>
      <c r="I8" s="38" t="s">
        <v>189</v>
      </c>
      <c r="J8" s="38" t="s">
        <v>189</v>
      </c>
      <c r="K8" s="38" t="s">
        <v>189</v>
      </c>
      <c r="L8" s="38" t="s">
        <v>189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8" t="s">
        <v>0</v>
      </c>
      <c r="C10" s="426" t="s">
        <v>276</v>
      </c>
      <c r="D10" s="426" t="s">
        <v>210</v>
      </c>
      <c r="E10" s="426" t="s">
        <v>211</v>
      </c>
      <c r="F10" s="426" t="s">
        <v>344</v>
      </c>
      <c r="G10" s="426" t="s">
        <v>394</v>
      </c>
      <c r="H10" s="426" t="s">
        <v>397</v>
      </c>
      <c r="I10" s="426" t="s">
        <v>395</v>
      </c>
      <c r="J10" s="426" t="s">
        <v>396</v>
      </c>
      <c r="K10" s="430" t="s">
        <v>30</v>
      </c>
      <c r="L10" s="435"/>
      <c r="M10" s="430" t="s">
        <v>15</v>
      </c>
      <c r="N10" s="431"/>
      <c r="Q10" s="260" t="s">
        <v>226</v>
      </c>
      <c r="R10" s="235"/>
      <c r="S10" s="261" t="s">
        <v>226</v>
      </c>
      <c r="T10" s="261" t="s">
        <v>226</v>
      </c>
      <c r="U10" s="261" t="s">
        <v>226</v>
      </c>
      <c r="V10" s="270"/>
      <c r="W10" s="231"/>
      <c r="X10" s="231"/>
      <c r="Y10" s="231"/>
      <c r="Z10" s="231"/>
    </row>
    <row r="11" spans="1:27" s="43" customFormat="1" ht="126" customHeight="1">
      <c r="A11" s="42"/>
      <c r="B11" s="429"/>
      <c r="C11" s="427"/>
      <c r="D11" s="427"/>
      <c r="E11" s="427"/>
      <c r="F11" s="427"/>
      <c r="G11" s="427"/>
      <c r="H11" s="427"/>
      <c r="I11" s="427"/>
      <c r="J11" s="427"/>
      <c r="K11" s="344" t="s">
        <v>398</v>
      </c>
      <c r="L11" s="344" t="s">
        <v>399</v>
      </c>
      <c r="M11" s="352" t="s">
        <v>402</v>
      </c>
      <c r="N11" s="353" t="s">
        <v>403</v>
      </c>
      <c r="Q11" s="413" t="s">
        <v>183</v>
      </c>
      <c r="R11" s="415" t="s">
        <v>0</v>
      </c>
      <c r="S11" s="427" t="s">
        <v>228</v>
      </c>
      <c r="T11" s="427" t="s">
        <v>390</v>
      </c>
      <c r="U11" s="427" t="s">
        <v>391</v>
      </c>
      <c r="V11" s="436" t="s">
        <v>187</v>
      </c>
      <c r="W11" s="231"/>
      <c r="X11" s="231"/>
      <c r="Y11" s="231"/>
      <c r="Z11" s="231"/>
    </row>
    <row r="12" spans="1:27" s="43" customFormat="1" ht="20.100000000000001" customHeight="1">
      <c r="A12" s="42"/>
      <c r="B12" s="429"/>
      <c r="C12" s="265" t="s">
        <v>13</v>
      </c>
      <c r="D12" s="265" t="s">
        <v>188</v>
      </c>
      <c r="E12" s="265" t="s">
        <v>9</v>
      </c>
      <c r="F12" s="265"/>
      <c r="G12" s="265"/>
      <c r="H12" s="265" t="s">
        <v>9</v>
      </c>
      <c r="I12" s="265" t="s">
        <v>12</v>
      </c>
      <c r="J12" s="265" t="s">
        <v>9</v>
      </c>
      <c r="K12" s="265" t="s">
        <v>9</v>
      </c>
      <c r="L12" s="265"/>
      <c r="M12" s="265" t="s">
        <v>9</v>
      </c>
      <c r="N12" s="345" t="s">
        <v>9</v>
      </c>
      <c r="Q12" s="413"/>
      <c r="R12" s="415"/>
      <c r="S12" s="427"/>
      <c r="T12" s="427"/>
      <c r="U12" s="427"/>
      <c r="V12" s="436"/>
      <c r="W12" s="232"/>
      <c r="X12" s="232"/>
      <c r="Y12" s="232"/>
      <c r="Z12" s="232"/>
    </row>
    <row r="13" spans="1:27" s="43" customFormat="1" ht="20.100000000000001" customHeight="1">
      <c r="A13" s="42"/>
      <c r="B13" s="417"/>
      <c r="C13" s="432" t="s">
        <v>179</v>
      </c>
      <c r="D13" s="433"/>
      <c r="E13" s="433"/>
      <c r="F13" s="433"/>
      <c r="G13" s="433"/>
      <c r="H13" s="433"/>
      <c r="I13" s="433"/>
      <c r="J13" s="433"/>
      <c r="K13" s="433"/>
      <c r="L13" s="433"/>
      <c r="M13" s="433"/>
      <c r="N13" s="434"/>
      <c r="Q13" s="413"/>
      <c r="R13" s="415"/>
      <c r="S13" s="427"/>
      <c r="T13" s="427"/>
      <c r="U13" s="427"/>
      <c r="V13" s="436"/>
      <c r="W13" s="233"/>
      <c r="X13" s="233"/>
      <c r="Y13" s="233"/>
      <c r="Z13" s="233"/>
    </row>
    <row r="14" spans="1:27" s="58" customFormat="1" ht="30" customHeight="1" thickBot="1">
      <c r="A14" s="56"/>
      <c r="B14" s="418"/>
      <c r="C14" s="71"/>
      <c r="D14" s="143"/>
      <c r="E14" s="213">
        <f>SUM(E15:E34)</f>
        <v>0</v>
      </c>
      <c r="F14" s="71"/>
      <c r="G14" s="71"/>
      <c r="H14" s="143"/>
      <c r="I14" s="143"/>
      <c r="J14" s="143"/>
      <c r="K14" s="143"/>
      <c r="L14" s="143"/>
      <c r="M14" s="143"/>
      <c r="N14" s="212">
        <f>SUM(N15:N34)</f>
        <v>0</v>
      </c>
      <c r="O14" s="57"/>
      <c r="P14" s="57"/>
      <c r="Q14" s="414"/>
      <c r="R14" s="416"/>
      <c r="S14" s="271" t="s">
        <v>12</v>
      </c>
      <c r="T14" s="271" t="s">
        <v>392</v>
      </c>
      <c r="U14" s="271" t="s">
        <v>393</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127297</v>
      </c>
      <c r="J15" s="324">
        <f t="shared" ref="J15:J34" si="4">S15*C15/10*0.2*0.9</f>
        <v>0</v>
      </c>
      <c r="K15" s="324">
        <f t="shared" ref="K15:K34" si="5">(S15-I15)*C15/10*0.9</f>
        <v>0</v>
      </c>
      <c r="L15" s="324">
        <f>(S15-I15)*C15/10*0.9-H15</f>
        <v>0</v>
      </c>
      <c r="M15" s="324">
        <f>IF(K15&gt;$J15,$J15,K15)</f>
        <v>0</v>
      </c>
      <c r="N15" s="325">
        <f>IF(IF(L15&gt;$J15,$J15,L15)&lt;0,0,IF(L15&gt;$J15,$J15,L15))</f>
        <v>0</v>
      </c>
      <c r="Q15" s="156" t="s">
        <v>184</v>
      </c>
      <c r="R15" s="182" t="s">
        <v>282</v>
      </c>
      <c r="S15" s="118">
        <v>127297</v>
      </c>
      <c r="T15" s="341">
        <v>539</v>
      </c>
      <c r="U15" s="341">
        <v>195</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11169</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184</v>
      </c>
      <c r="R16" s="183" t="s">
        <v>283</v>
      </c>
      <c r="S16" s="119">
        <v>11169</v>
      </c>
      <c r="T16" s="342">
        <v>227</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5997</v>
      </c>
      <c r="J17" s="330">
        <f t="shared" si="4"/>
        <v>0</v>
      </c>
      <c r="K17" s="330">
        <f t="shared" si="5"/>
        <v>0</v>
      </c>
      <c r="L17" s="330">
        <f t="shared" si="7"/>
        <v>0</v>
      </c>
      <c r="M17" s="330">
        <f t="shared" si="8"/>
        <v>0</v>
      </c>
      <c r="N17" s="331">
        <f t="shared" si="9"/>
        <v>0</v>
      </c>
      <c r="Q17" s="158" t="s">
        <v>184</v>
      </c>
      <c r="R17" s="183" t="s">
        <v>83</v>
      </c>
      <c r="S17" s="119">
        <v>5997</v>
      </c>
      <c r="T17" s="342">
        <v>124</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14615</v>
      </c>
      <c r="J18" s="330">
        <f t="shared" si="4"/>
        <v>0</v>
      </c>
      <c r="K18" s="330">
        <f t="shared" si="5"/>
        <v>0</v>
      </c>
      <c r="L18" s="330">
        <f t="shared" si="7"/>
        <v>0</v>
      </c>
      <c r="M18" s="330">
        <f t="shared" si="8"/>
        <v>0</v>
      </c>
      <c r="N18" s="331">
        <f t="shared" si="9"/>
        <v>0</v>
      </c>
      <c r="Q18" s="158" t="s">
        <v>184</v>
      </c>
      <c r="R18" s="183" t="s">
        <v>84</v>
      </c>
      <c r="S18" s="119">
        <v>14615</v>
      </c>
      <c r="T18" s="342">
        <v>311</v>
      </c>
      <c r="U18" s="342">
        <v>29</v>
      </c>
      <c r="V18" s="169">
        <v>0.75</v>
      </c>
      <c r="W18" s="230"/>
      <c r="X18" s="230"/>
      <c r="Y18" s="230"/>
      <c r="Z18" s="230"/>
    </row>
    <row r="19" spans="1:26" s="39" customFormat="1" ht="32.1" hidden="1" customHeight="1">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185</v>
      </c>
      <c r="R19" s="183" t="s">
        <v>85</v>
      </c>
      <c r="S19" s="119">
        <v>14175</v>
      </c>
      <c r="T19" s="342">
        <v>299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31099</v>
      </c>
      <c r="J20" s="330">
        <f t="shared" si="4"/>
        <v>0</v>
      </c>
      <c r="K20" s="330">
        <f t="shared" si="5"/>
        <v>0</v>
      </c>
      <c r="L20" s="330">
        <f t="shared" si="7"/>
        <v>0</v>
      </c>
      <c r="M20" s="330">
        <f t="shared" si="8"/>
        <v>0</v>
      </c>
      <c r="N20" s="331">
        <f t="shared" si="9"/>
        <v>0</v>
      </c>
      <c r="Q20" s="158" t="s">
        <v>184</v>
      </c>
      <c r="R20" s="183" t="s">
        <v>91</v>
      </c>
      <c r="S20" s="119">
        <v>31099</v>
      </c>
      <c r="T20" s="342">
        <v>165</v>
      </c>
      <c r="U20" s="342">
        <v>112</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Normal="10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347</v>
      </c>
      <c r="C2" s="8"/>
      <c r="D2" s="8"/>
      <c r="E2" s="8"/>
      <c r="F2" s="8"/>
      <c r="G2" s="8"/>
      <c r="H2" s="8"/>
      <c r="I2" s="5"/>
      <c r="L2" s="5" t="s">
        <v>335</v>
      </c>
      <c r="O2" s="8"/>
      <c r="P2" s="8"/>
      <c r="Q2" s="8"/>
      <c r="R2" s="8"/>
      <c r="S2" s="8"/>
      <c r="T2" s="8"/>
      <c r="U2" s="5" t="s">
        <v>274</v>
      </c>
    </row>
    <row r="3" spans="1:21" ht="15.75" customHeight="1">
      <c r="B3" s="8"/>
      <c r="C3" s="8"/>
      <c r="D3" s="8"/>
      <c r="E3" s="8"/>
      <c r="F3" s="8"/>
      <c r="G3" s="8"/>
      <c r="H3" s="8"/>
      <c r="I3" s="8"/>
      <c r="L3" s="5" t="s">
        <v>379</v>
      </c>
      <c r="O3" s="8"/>
      <c r="P3" s="8"/>
      <c r="Q3" s="8"/>
      <c r="R3" s="8"/>
      <c r="S3" s="8"/>
      <c r="T3" s="8"/>
      <c r="U3" s="5" t="s">
        <v>275</v>
      </c>
    </row>
    <row r="4" spans="1:21" ht="15.75" customHeight="1">
      <c r="B4" s="257" t="s">
        <v>346</v>
      </c>
      <c r="C4" s="8"/>
      <c r="D4" s="8"/>
      <c r="E4" s="8"/>
      <c r="F4" s="8"/>
      <c r="G4" s="8"/>
      <c r="H4" s="8"/>
      <c r="I4" s="8"/>
      <c r="L4" s="5" t="s">
        <v>225</v>
      </c>
      <c r="O4" s="8"/>
      <c r="P4" s="8"/>
      <c r="Q4" s="8"/>
      <c r="R4" s="8"/>
      <c r="S4" s="8"/>
      <c r="T4" s="8"/>
    </row>
    <row r="5" spans="1:21" ht="15.75" customHeight="1">
      <c r="B5" s="10" t="s">
        <v>418</v>
      </c>
      <c r="C5" s="8"/>
      <c r="D5" s="8"/>
      <c r="E5" s="8"/>
      <c r="F5" s="8"/>
      <c r="G5" s="8"/>
      <c r="H5" s="8"/>
      <c r="I5" s="8"/>
      <c r="O5" s="8"/>
      <c r="P5" s="8"/>
      <c r="Q5" s="8"/>
      <c r="R5" s="8"/>
      <c r="S5" s="8"/>
      <c r="T5" s="8"/>
    </row>
    <row r="6" spans="1:21" ht="15.75" customHeight="1">
      <c r="A6" s="9"/>
      <c r="B6" s="10" t="s">
        <v>419</v>
      </c>
      <c r="I6" s="5"/>
      <c r="S6" s="5"/>
    </row>
    <row r="7" spans="1:21" ht="15.75">
      <c r="A7" s="10"/>
      <c r="B7" s="10" t="s">
        <v>420</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8" t="s">
        <v>0</v>
      </c>
      <c r="C9" s="419" t="s">
        <v>276</v>
      </c>
      <c r="D9" s="419" t="s">
        <v>208</v>
      </c>
      <c r="E9" s="419" t="s">
        <v>214</v>
      </c>
      <c r="F9" s="419" t="s">
        <v>259</v>
      </c>
      <c r="G9" s="426" t="s">
        <v>277</v>
      </c>
      <c r="H9" s="419" t="s">
        <v>424</v>
      </c>
      <c r="I9" s="424" t="s">
        <v>213</v>
      </c>
      <c r="L9" s="260" t="s">
        <v>226</v>
      </c>
      <c r="M9" s="266"/>
      <c r="N9" s="209"/>
      <c r="O9" s="262" t="s">
        <v>226</v>
      </c>
      <c r="P9" s="262" t="s">
        <v>226</v>
      </c>
      <c r="Q9" s="262" t="s">
        <v>226</v>
      </c>
      <c r="R9" s="262" t="s">
        <v>226</v>
      </c>
      <c r="S9" s="243"/>
      <c r="T9" s="259"/>
    </row>
    <row r="10" spans="1:21" s="12" customFormat="1" ht="99" customHeight="1">
      <c r="A10" s="11"/>
      <c r="B10" s="429"/>
      <c r="C10" s="420"/>
      <c r="D10" s="420"/>
      <c r="E10" s="420"/>
      <c r="F10" s="420"/>
      <c r="G10" s="427"/>
      <c r="H10" s="420"/>
      <c r="I10" s="425"/>
      <c r="L10" s="413" t="s">
        <v>183</v>
      </c>
      <c r="M10" s="437" t="s">
        <v>278</v>
      </c>
      <c r="N10" s="415" t="s">
        <v>193</v>
      </c>
      <c r="O10" s="420" t="s">
        <v>191</v>
      </c>
      <c r="P10" s="420" t="s">
        <v>260</v>
      </c>
      <c r="Q10" s="420" t="s">
        <v>375</v>
      </c>
      <c r="R10" s="420" t="s">
        <v>281</v>
      </c>
      <c r="S10" s="420" t="s">
        <v>280</v>
      </c>
      <c r="T10" s="425" t="s">
        <v>192</v>
      </c>
    </row>
    <row r="11" spans="1:21" s="12" customFormat="1" ht="20.100000000000001" customHeight="1">
      <c r="A11" s="11"/>
      <c r="B11" s="429"/>
      <c r="C11" s="180" t="s">
        <v>31</v>
      </c>
      <c r="D11" s="180" t="s">
        <v>32</v>
      </c>
      <c r="E11" s="180" t="s">
        <v>10</v>
      </c>
      <c r="F11" s="227"/>
      <c r="G11" s="180"/>
      <c r="H11" s="180" t="s">
        <v>14</v>
      </c>
      <c r="I11" s="181" t="s">
        <v>10</v>
      </c>
      <c r="L11" s="413"/>
      <c r="M11" s="437"/>
      <c r="N11" s="415"/>
      <c r="O11" s="420"/>
      <c r="P11" s="420"/>
      <c r="Q11" s="420"/>
      <c r="R11" s="420"/>
      <c r="S11" s="420"/>
      <c r="T11" s="425"/>
    </row>
    <row r="12" spans="1:21" s="12" customFormat="1" ht="20.100000000000001" customHeight="1">
      <c r="A12" s="11"/>
      <c r="B12" s="417"/>
      <c r="C12" s="421" t="s">
        <v>190</v>
      </c>
      <c r="D12" s="422"/>
      <c r="E12" s="422"/>
      <c r="F12" s="422"/>
      <c r="G12" s="422"/>
      <c r="H12" s="422"/>
      <c r="I12" s="423"/>
      <c r="L12" s="413"/>
      <c r="M12" s="437"/>
      <c r="N12" s="415"/>
      <c r="O12" s="420"/>
      <c r="P12" s="420"/>
      <c r="Q12" s="420"/>
      <c r="R12" s="420"/>
      <c r="S12" s="420"/>
      <c r="T12" s="425"/>
    </row>
    <row r="13" spans="1:21" s="55" customFormat="1" ht="30" customHeight="1" thickBot="1">
      <c r="A13" s="53"/>
      <c r="B13" s="418"/>
      <c r="C13" s="65"/>
      <c r="D13" s="136"/>
      <c r="E13" s="210">
        <f>SUM(E14:E75)</f>
        <v>0</v>
      </c>
      <c r="F13" s="65"/>
      <c r="G13" s="65"/>
      <c r="H13" s="188"/>
      <c r="I13" s="214">
        <f>SUM(I14:I75)</f>
        <v>0</v>
      </c>
      <c r="J13" s="54"/>
      <c r="L13" s="414"/>
      <c r="M13" s="438"/>
      <c r="N13" s="416"/>
      <c r="O13" s="241" t="s">
        <v>279</v>
      </c>
      <c r="P13" s="242" t="s">
        <v>14</v>
      </c>
      <c r="Q13" s="242" t="s">
        <v>14</v>
      </c>
      <c r="R13" s="242" t="s">
        <v>14</v>
      </c>
      <c r="S13" s="273"/>
      <c r="T13" s="274"/>
    </row>
    <row r="14" spans="1:21" s="6" customFormat="1" ht="32.1" customHeight="1" thickTop="1">
      <c r="A14" s="13"/>
      <c r="B14" s="306" t="str">
        <f t="shared" ref="B14" si="0">N14</f>
        <v xml:space="preserve">秋冬だいこん </v>
      </c>
      <c r="C14" s="321"/>
      <c r="D14" s="309">
        <f t="shared" ref="D14:D45" si="1">C14*O14/10</f>
        <v>0</v>
      </c>
      <c r="E14" s="310">
        <f t="shared" ref="E14:E45" si="2">D14*(P14-Q14)*S14*(1-T14)</f>
        <v>0</v>
      </c>
      <c r="F14" s="332">
        <f>R14</f>
        <v>72.222222222222214</v>
      </c>
      <c r="G14" s="323">
        <v>0</v>
      </c>
      <c r="H14" s="333">
        <f>IF(G14&lt;&gt;"",R14*(1-G14),"")</f>
        <v>72.222222222222214</v>
      </c>
      <c r="I14" s="334">
        <f>IF(G14&lt;&gt;"",IF(H14&lt;P14,IF(H14&gt;=Q14,D14*(P14-H14)*S14,D14*(P14-Q14)*S14),0),"")</f>
        <v>0</v>
      </c>
      <c r="L14" s="156" t="s">
        <v>184</v>
      </c>
      <c r="M14" s="238" t="s">
        <v>154</v>
      </c>
      <c r="N14" s="157" t="s">
        <v>429</v>
      </c>
      <c r="O14" s="189">
        <v>1890</v>
      </c>
      <c r="P14" s="190">
        <v>65</v>
      </c>
      <c r="Q14" s="190">
        <v>43.41</v>
      </c>
      <c r="R14" s="190">
        <f>P14/0.9</f>
        <v>72.222222222222214</v>
      </c>
      <c r="S14" s="166">
        <v>0.9</v>
      </c>
      <c r="T14" s="191">
        <v>0.82499999999999996</v>
      </c>
    </row>
    <row r="15" spans="1:21" s="6" customFormat="1" ht="32.1" hidden="1" customHeight="1">
      <c r="A15" s="13"/>
      <c r="B15" s="313" t="str">
        <f t="shared" ref="B15:B64" si="3">N15</f>
        <v xml:space="preserve"> にんじん </v>
      </c>
      <c r="C15" s="327"/>
      <c r="D15" s="316">
        <f t="shared" si="1"/>
        <v>0</v>
      </c>
      <c r="E15" s="317">
        <f t="shared" si="2"/>
        <v>0</v>
      </c>
      <c r="F15" s="335">
        <f>R15</f>
        <v>122.77777777777777</v>
      </c>
      <c r="G15" s="329">
        <v>0</v>
      </c>
      <c r="H15" s="336">
        <f t="shared" ref="H15:H75" si="4">IF(G15&lt;&gt;"",R15*(1-G15),"")</f>
        <v>122.77777777777777</v>
      </c>
      <c r="I15" s="337">
        <f t="shared" ref="I15:I75" si="5">IF(G15&lt;&gt;"",IF(H15&lt;P15,IF(H15&gt;=Q15,D15*(P15-H15)*S15,D15*(P15-Q15)*S15),0),"")</f>
        <v>0</v>
      </c>
      <c r="L15" s="158" t="s">
        <v>185</v>
      </c>
      <c r="M15" s="239" t="s">
        <v>154</v>
      </c>
      <c r="N15" s="159" t="s">
        <v>229</v>
      </c>
      <c r="O15" s="192">
        <v>3680</v>
      </c>
      <c r="P15" s="193">
        <v>110.5</v>
      </c>
      <c r="Q15" s="193">
        <v>73.849999999999994</v>
      </c>
      <c r="R15" s="193">
        <f t="shared" ref="R15:R74" si="6">P15/0.9</f>
        <v>122.77777777777777</v>
      </c>
      <c r="S15" s="113">
        <v>0.9</v>
      </c>
      <c r="T15" s="194">
        <v>0.8</v>
      </c>
    </row>
    <row r="16" spans="1:21" s="6" customFormat="1" ht="32.1" customHeight="1">
      <c r="A16" s="13"/>
      <c r="B16" s="313" t="str">
        <f t="shared" si="3"/>
        <v xml:space="preserve">秋冬はくさい </v>
      </c>
      <c r="C16" s="327"/>
      <c r="D16" s="316">
        <f t="shared" si="1"/>
        <v>0</v>
      </c>
      <c r="E16" s="317">
        <f t="shared" si="2"/>
        <v>0</v>
      </c>
      <c r="F16" s="335">
        <f t="shared" ref="F16:F75" si="7">R16</f>
        <v>62.588888888888889</v>
      </c>
      <c r="G16" s="329">
        <v>0</v>
      </c>
      <c r="H16" s="336">
        <f t="shared" si="4"/>
        <v>62.588888888888889</v>
      </c>
      <c r="I16" s="337">
        <f t="shared" si="5"/>
        <v>0</v>
      </c>
      <c r="L16" s="158" t="s">
        <v>184</v>
      </c>
      <c r="M16" s="239" t="s">
        <v>154</v>
      </c>
      <c r="N16" s="159" t="s">
        <v>430</v>
      </c>
      <c r="O16" s="192">
        <v>1580</v>
      </c>
      <c r="P16" s="193">
        <v>56.33</v>
      </c>
      <c r="Q16" s="193">
        <v>37.58</v>
      </c>
      <c r="R16" s="193">
        <f t="shared" si="6"/>
        <v>62.588888888888889</v>
      </c>
      <c r="S16" s="113">
        <v>0.9</v>
      </c>
      <c r="T16" s="194">
        <v>0.82499999999999996</v>
      </c>
    </row>
    <row r="17" spans="1:20" s="6" customFormat="1" ht="32.1" customHeight="1">
      <c r="A17" s="13"/>
      <c r="B17" s="313" t="str">
        <f t="shared" si="3"/>
        <v xml:space="preserve"> 春キャベツ </v>
      </c>
      <c r="C17" s="327"/>
      <c r="D17" s="316">
        <f t="shared" si="1"/>
        <v>0</v>
      </c>
      <c r="E17" s="317">
        <f t="shared" si="2"/>
        <v>0</v>
      </c>
      <c r="F17" s="335">
        <f t="shared" si="7"/>
        <v>87.5</v>
      </c>
      <c r="G17" s="329">
        <v>0</v>
      </c>
      <c r="H17" s="338">
        <f t="shared" si="4"/>
        <v>87.5</v>
      </c>
      <c r="I17" s="337">
        <f t="shared" si="5"/>
        <v>0</v>
      </c>
      <c r="L17" s="158" t="s">
        <v>184</v>
      </c>
      <c r="M17" s="239" t="s">
        <v>432</v>
      </c>
      <c r="N17" s="159" t="s">
        <v>431</v>
      </c>
      <c r="O17" s="192">
        <v>2260</v>
      </c>
      <c r="P17" s="193">
        <v>78.75</v>
      </c>
      <c r="Q17" s="193">
        <v>52.45</v>
      </c>
      <c r="R17" s="193">
        <f t="shared" si="6"/>
        <v>87.5</v>
      </c>
      <c r="S17" s="113">
        <v>0.8</v>
      </c>
      <c r="T17" s="194">
        <v>0.75</v>
      </c>
    </row>
    <row r="18" spans="1:20" s="6" customFormat="1" ht="32.1" customHeight="1">
      <c r="A18" s="13"/>
      <c r="B18" s="313" t="str">
        <f t="shared" si="3"/>
        <v xml:space="preserve"> ほうれんそう </v>
      </c>
      <c r="C18" s="327"/>
      <c r="D18" s="316">
        <f t="shared" si="1"/>
        <v>0</v>
      </c>
      <c r="E18" s="317">
        <f t="shared" si="2"/>
        <v>0</v>
      </c>
      <c r="F18" s="335">
        <f t="shared" si="7"/>
        <v>489.25555555555553</v>
      </c>
      <c r="G18" s="329">
        <v>0</v>
      </c>
      <c r="H18" s="336">
        <f t="shared" si="4"/>
        <v>489.25555555555553</v>
      </c>
      <c r="I18" s="337">
        <f t="shared" si="5"/>
        <v>0</v>
      </c>
      <c r="L18" s="158" t="s">
        <v>184</v>
      </c>
      <c r="M18" s="239" t="s">
        <v>432</v>
      </c>
      <c r="N18" s="159" t="s">
        <v>285</v>
      </c>
      <c r="O18" s="192">
        <v>570</v>
      </c>
      <c r="P18" s="193">
        <v>440.33</v>
      </c>
      <c r="Q18" s="193">
        <v>293.58</v>
      </c>
      <c r="R18" s="193">
        <f t="shared" si="6"/>
        <v>489.25555555555553</v>
      </c>
      <c r="S18" s="113">
        <v>0.8</v>
      </c>
      <c r="T18" s="194">
        <v>0.75</v>
      </c>
    </row>
    <row r="19" spans="1:20" s="6" customFormat="1" ht="32.1" customHeight="1">
      <c r="A19" s="13"/>
      <c r="B19" s="313" t="str">
        <f t="shared" si="3"/>
        <v xml:space="preserve"> 夏ねぎ </v>
      </c>
      <c r="C19" s="327"/>
      <c r="D19" s="316">
        <f t="shared" si="1"/>
        <v>0</v>
      </c>
      <c r="E19" s="317">
        <f t="shared" si="2"/>
        <v>0</v>
      </c>
      <c r="F19" s="335">
        <f t="shared" si="7"/>
        <v>354.44</v>
      </c>
      <c r="G19" s="329">
        <v>0</v>
      </c>
      <c r="H19" s="336">
        <f t="shared" si="4"/>
        <v>354.44</v>
      </c>
      <c r="I19" s="337">
        <f t="shared" si="5"/>
        <v>0</v>
      </c>
      <c r="L19" s="158" t="s">
        <v>184</v>
      </c>
      <c r="M19" s="239" t="s">
        <v>154</v>
      </c>
      <c r="N19" s="159" t="s">
        <v>433</v>
      </c>
      <c r="O19" s="192">
        <v>1690</v>
      </c>
      <c r="P19" s="193">
        <v>319</v>
      </c>
      <c r="Q19" s="193">
        <v>212.69</v>
      </c>
      <c r="R19" s="193">
        <v>354.44</v>
      </c>
      <c r="S19" s="113">
        <v>0.9</v>
      </c>
      <c r="T19" s="194">
        <v>0.8</v>
      </c>
    </row>
    <row r="20" spans="1:20" s="6" customFormat="1" ht="32.1" customHeight="1">
      <c r="A20" s="13"/>
      <c r="B20" s="313" t="str">
        <f t="shared" si="3"/>
        <v>秋冬ねぎ</v>
      </c>
      <c r="C20" s="327"/>
      <c r="D20" s="316">
        <f t="shared" si="1"/>
        <v>0</v>
      </c>
      <c r="E20" s="317">
        <f t="shared" si="2"/>
        <v>0</v>
      </c>
      <c r="F20" s="335">
        <f t="shared" si="7"/>
        <v>298.33333333333331</v>
      </c>
      <c r="G20" s="329">
        <v>0</v>
      </c>
      <c r="H20" s="336">
        <f t="shared" si="4"/>
        <v>298.33333333333331</v>
      </c>
      <c r="I20" s="337">
        <f t="shared" si="5"/>
        <v>0</v>
      </c>
      <c r="L20" s="158" t="s">
        <v>184</v>
      </c>
      <c r="M20" s="239" t="s">
        <v>154</v>
      </c>
      <c r="N20" s="159" t="s">
        <v>434</v>
      </c>
      <c r="O20" s="192">
        <v>1290</v>
      </c>
      <c r="P20" s="193">
        <v>268.5</v>
      </c>
      <c r="Q20" s="193">
        <v>179.5</v>
      </c>
      <c r="R20" s="193">
        <f t="shared" si="6"/>
        <v>298.33333333333331</v>
      </c>
      <c r="S20" s="113">
        <v>0.9</v>
      </c>
      <c r="T20" s="194">
        <v>0.8</v>
      </c>
    </row>
    <row r="21" spans="1:20" s="6" customFormat="1" ht="32.1" hidden="1" customHeight="1">
      <c r="A21" s="13"/>
      <c r="B21" s="313" t="str">
        <f t="shared" si="3"/>
        <v xml:space="preserve"> 白ねぎ </v>
      </c>
      <c r="C21" s="327"/>
      <c r="D21" s="316">
        <f t="shared" si="1"/>
        <v>0</v>
      </c>
      <c r="E21" s="317">
        <f t="shared" si="2"/>
        <v>0</v>
      </c>
      <c r="F21" s="335">
        <f t="shared" si="7"/>
        <v>298.33333333333331</v>
      </c>
      <c r="G21" s="329">
        <v>0</v>
      </c>
      <c r="H21" s="336">
        <f t="shared" si="4"/>
        <v>298.33333333333331</v>
      </c>
      <c r="I21" s="337">
        <f t="shared" si="5"/>
        <v>0</v>
      </c>
      <c r="L21" s="158" t="s">
        <v>185</v>
      </c>
      <c r="M21" s="239" t="s">
        <v>154</v>
      </c>
      <c r="N21" s="159" t="s">
        <v>230</v>
      </c>
      <c r="O21" s="192">
        <v>1522</v>
      </c>
      <c r="P21" s="193">
        <v>268.5</v>
      </c>
      <c r="Q21" s="193">
        <v>179.05</v>
      </c>
      <c r="R21" s="193">
        <f t="shared" si="6"/>
        <v>298.33333333333331</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7"/>
        <v>816.66666666666663</v>
      </c>
      <c r="G22" s="329">
        <v>0</v>
      </c>
      <c r="H22" s="336">
        <f t="shared" si="4"/>
        <v>816.66666666666663</v>
      </c>
      <c r="I22" s="337">
        <f t="shared" si="5"/>
        <v>0</v>
      </c>
      <c r="L22" s="158" t="s">
        <v>185</v>
      </c>
      <c r="M22" s="239" t="s">
        <v>154</v>
      </c>
      <c r="N22" s="159" t="s">
        <v>231</v>
      </c>
      <c r="O22" s="192">
        <v>2400</v>
      </c>
      <c r="P22" s="193">
        <v>735</v>
      </c>
      <c r="Q22" s="193">
        <v>489.95</v>
      </c>
      <c r="R22" s="193">
        <f t="shared" si="6"/>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7"/>
        <v>0</v>
      </c>
      <c r="G23" s="329">
        <v>0</v>
      </c>
      <c r="H23" s="336">
        <f t="shared" si="4"/>
        <v>0</v>
      </c>
      <c r="I23" s="337">
        <f t="shared" si="5"/>
        <v>0</v>
      </c>
      <c r="L23" s="158" t="s">
        <v>185</v>
      </c>
      <c r="M23" s="239" t="s">
        <v>154</v>
      </c>
      <c r="N23" s="159" t="s">
        <v>232</v>
      </c>
      <c r="O23" s="192">
        <v>2620</v>
      </c>
      <c r="P23" s="193"/>
      <c r="Q23" s="193"/>
      <c r="R23" s="193">
        <f t="shared" si="6"/>
        <v>0</v>
      </c>
      <c r="S23" s="113">
        <v>0.9</v>
      </c>
      <c r="T23" s="194">
        <v>0.8</v>
      </c>
    </row>
    <row r="24" spans="1:20" s="6" customFormat="1" ht="32.1" hidden="1" customHeight="1">
      <c r="A24" s="13"/>
      <c r="B24" s="313" t="str">
        <f t="shared" si="3"/>
        <v xml:space="preserve"> レタス（結球） </v>
      </c>
      <c r="C24" s="327"/>
      <c r="D24" s="316">
        <f t="shared" si="1"/>
        <v>0</v>
      </c>
      <c r="E24" s="317">
        <f t="shared" si="2"/>
        <v>0</v>
      </c>
      <c r="F24" s="335">
        <f t="shared" si="7"/>
        <v>158.33333333333334</v>
      </c>
      <c r="G24" s="329">
        <v>0</v>
      </c>
      <c r="H24" s="336">
        <f t="shared" si="4"/>
        <v>158.33333333333334</v>
      </c>
      <c r="I24" s="337">
        <f t="shared" si="5"/>
        <v>0</v>
      </c>
      <c r="L24" s="158" t="s">
        <v>185</v>
      </c>
      <c r="M24" s="239" t="s">
        <v>154</v>
      </c>
      <c r="N24" s="159" t="s">
        <v>233</v>
      </c>
      <c r="O24" s="192">
        <v>2620</v>
      </c>
      <c r="P24" s="193">
        <v>142.5</v>
      </c>
      <c r="Q24" s="193">
        <v>94.96</v>
      </c>
      <c r="R24" s="193">
        <f t="shared" si="6"/>
        <v>158.33333333333334</v>
      </c>
      <c r="S24" s="113">
        <v>0.9</v>
      </c>
      <c r="T24" s="194">
        <v>0.8</v>
      </c>
    </row>
    <row r="25" spans="1:20" s="6" customFormat="1" ht="32.1" hidden="1" customHeight="1">
      <c r="A25" s="13"/>
      <c r="B25" s="313" t="str">
        <f t="shared" si="3"/>
        <v xml:space="preserve"> レタス（非結球） </v>
      </c>
      <c r="C25" s="327"/>
      <c r="D25" s="316">
        <f t="shared" si="1"/>
        <v>0</v>
      </c>
      <c r="E25" s="317">
        <f t="shared" si="2"/>
        <v>0</v>
      </c>
      <c r="F25" s="335">
        <f t="shared" si="7"/>
        <v>279.44444444444446</v>
      </c>
      <c r="G25" s="329">
        <v>0</v>
      </c>
      <c r="H25" s="336">
        <f t="shared" si="4"/>
        <v>279.44444444444446</v>
      </c>
      <c r="I25" s="337">
        <f t="shared" si="5"/>
        <v>0</v>
      </c>
      <c r="L25" s="158" t="s">
        <v>185</v>
      </c>
      <c r="M25" s="239" t="s">
        <v>154</v>
      </c>
      <c r="N25" s="159" t="s">
        <v>234</v>
      </c>
      <c r="O25" s="192">
        <v>2620</v>
      </c>
      <c r="P25" s="193">
        <v>251.5</v>
      </c>
      <c r="Q25" s="193">
        <v>167.83</v>
      </c>
      <c r="R25" s="193">
        <f t="shared" si="6"/>
        <v>279.44444444444446</v>
      </c>
      <c r="S25" s="113">
        <v>0.9</v>
      </c>
      <c r="T25" s="194">
        <v>0.8</v>
      </c>
    </row>
    <row r="26" spans="1:20" s="6" customFormat="1" ht="32.1" customHeight="1">
      <c r="A26" s="13"/>
      <c r="B26" s="313" t="str">
        <f t="shared" si="3"/>
        <v xml:space="preserve">夏秋きゅうり </v>
      </c>
      <c r="C26" s="327"/>
      <c r="D26" s="316">
        <f t="shared" si="1"/>
        <v>0</v>
      </c>
      <c r="E26" s="317">
        <f t="shared" si="2"/>
        <v>0</v>
      </c>
      <c r="F26" s="335">
        <f t="shared" si="7"/>
        <v>260.55555555555554</v>
      </c>
      <c r="G26" s="329">
        <v>0</v>
      </c>
      <c r="H26" s="336">
        <f t="shared" si="4"/>
        <v>260.55555555555554</v>
      </c>
      <c r="I26" s="337">
        <f t="shared" si="5"/>
        <v>0</v>
      </c>
      <c r="L26" s="158" t="s">
        <v>184</v>
      </c>
      <c r="M26" s="239" t="s">
        <v>432</v>
      </c>
      <c r="N26" s="159" t="s">
        <v>435</v>
      </c>
      <c r="O26" s="192">
        <v>1530</v>
      </c>
      <c r="P26" s="193">
        <v>234.5</v>
      </c>
      <c r="Q26" s="193">
        <v>156.32</v>
      </c>
      <c r="R26" s="193">
        <f t="shared" si="6"/>
        <v>260.55555555555554</v>
      </c>
      <c r="S26" s="113">
        <v>0.8</v>
      </c>
      <c r="T26" s="194">
        <v>0.75</v>
      </c>
    </row>
    <row r="27" spans="1:20" s="6" customFormat="1" ht="32.1" customHeight="1">
      <c r="A27" s="13"/>
      <c r="B27" s="313" t="str">
        <f t="shared" si="3"/>
        <v xml:space="preserve">夏秋なす </v>
      </c>
      <c r="C27" s="327"/>
      <c r="D27" s="316">
        <f t="shared" si="1"/>
        <v>0</v>
      </c>
      <c r="E27" s="317">
        <f t="shared" si="2"/>
        <v>0</v>
      </c>
      <c r="F27" s="335">
        <f t="shared" si="7"/>
        <v>287.5</v>
      </c>
      <c r="G27" s="329">
        <v>0</v>
      </c>
      <c r="H27" s="336">
        <f t="shared" si="4"/>
        <v>287.5</v>
      </c>
      <c r="I27" s="337">
        <f t="shared" si="5"/>
        <v>0</v>
      </c>
      <c r="L27" s="158" t="s">
        <v>184</v>
      </c>
      <c r="M27" s="239" t="s">
        <v>154</v>
      </c>
      <c r="N27" s="159" t="s">
        <v>436</v>
      </c>
      <c r="O27" s="192">
        <v>1110</v>
      </c>
      <c r="P27" s="193">
        <v>258.75</v>
      </c>
      <c r="Q27" s="193">
        <v>172.45</v>
      </c>
      <c r="R27" s="193">
        <f t="shared" si="6"/>
        <v>287.5</v>
      </c>
      <c r="S27" s="113">
        <v>0.9</v>
      </c>
      <c r="T27" s="194">
        <v>0.8</v>
      </c>
    </row>
    <row r="28" spans="1:20" s="6" customFormat="1" ht="32.1" customHeight="1">
      <c r="A28" s="13"/>
      <c r="B28" s="313" t="str">
        <f t="shared" si="3"/>
        <v xml:space="preserve">夏秋トマト </v>
      </c>
      <c r="C28" s="327"/>
      <c r="D28" s="316">
        <f t="shared" si="1"/>
        <v>0</v>
      </c>
      <c r="E28" s="317">
        <f t="shared" si="2"/>
        <v>0</v>
      </c>
      <c r="F28" s="335">
        <f t="shared" si="7"/>
        <v>310</v>
      </c>
      <c r="G28" s="329">
        <v>0</v>
      </c>
      <c r="H28" s="336">
        <f t="shared" si="4"/>
        <v>310</v>
      </c>
      <c r="I28" s="337">
        <f t="shared" si="5"/>
        <v>0</v>
      </c>
      <c r="L28" s="158" t="s">
        <v>184</v>
      </c>
      <c r="M28" s="239" t="s">
        <v>154</v>
      </c>
      <c r="N28" s="159" t="s">
        <v>437</v>
      </c>
      <c r="O28" s="192">
        <v>1900</v>
      </c>
      <c r="P28" s="193">
        <v>279</v>
      </c>
      <c r="Q28" s="193">
        <v>186.08</v>
      </c>
      <c r="R28" s="193">
        <v>310</v>
      </c>
      <c r="S28" s="113">
        <v>0.9</v>
      </c>
      <c r="T28" s="194">
        <v>0.8</v>
      </c>
    </row>
    <row r="29" spans="1:20" s="6" customFormat="1" ht="32.1" hidden="1" customHeight="1">
      <c r="A29" s="13"/>
      <c r="B29" s="313" t="str">
        <f t="shared" si="3"/>
        <v xml:space="preserve"> トマト（大玉）</v>
      </c>
      <c r="C29" s="327"/>
      <c r="D29" s="316">
        <f t="shared" si="1"/>
        <v>0</v>
      </c>
      <c r="E29" s="317">
        <f t="shared" si="2"/>
        <v>0</v>
      </c>
      <c r="F29" s="335">
        <f t="shared" si="7"/>
        <v>347.22222222222223</v>
      </c>
      <c r="G29" s="329">
        <v>0</v>
      </c>
      <c r="H29" s="336">
        <f t="shared" si="4"/>
        <v>347.22222222222223</v>
      </c>
      <c r="I29" s="337">
        <f t="shared" si="5"/>
        <v>0</v>
      </c>
      <c r="L29" s="158" t="s">
        <v>185</v>
      </c>
      <c r="M29" s="239" t="s">
        <v>154</v>
      </c>
      <c r="N29" s="159" t="s">
        <v>258</v>
      </c>
      <c r="O29" s="192">
        <v>9620</v>
      </c>
      <c r="P29" s="193">
        <v>312.5</v>
      </c>
      <c r="Q29" s="193">
        <v>208.45</v>
      </c>
      <c r="R29" s="193">
        <f t="shared" si="6"/>
        <v>347.22222222222223</v>
      </c>
      <c r="S29" s="113">
        <v>0.9</v>
      </c>
      <c r="T29" s="194">
        <v>0.8</v>
      </c>
    </row>
    <row r="30" spans="1:20" s="6" customFormat="1" ht="32.1" customHeight="1">
      <c r="A30" s="13"/>
      <c r="B30" s="313" t="str">
        <f t="shared" si="3"/>
        <v xml:space="preserve"> ミニトマト </v>
      </c>
      <c r="C30" s="327"/>
      <c r="D30" s="316">
        <f t="shared" si="1"/>
        <v>0</v>
      </c>
      <c r="E30" s="317">
        <f t="shared" si="2"/>
        <v>0</v>
      </c>
      <c r="F30" s="335">
        <f t="shared" si="7"/>
        <v>601.66666666666663</v>
      </c>
      <c r="G30" s="329">
        <v>0</v>
      </c>
      <c r="H30" s="336">
        <f t="shared" si="4"/>
        <v>601.66666666666663</v>
      </c>
      <c r="I30" s="337">
        <f t="shared" si="5"/>
        <v>0</v>
      </c>
      <c r="L30" s="158" t="s">
        <v>184</v>
      </c>
      <c r="M30" s="239" t="s">
        <v>154</v>
      </c>
      <c r="N30" s="159" t="s">
        <v>235</v>
      </c>
      <c r="O30" s="192">
        <v>2820</v>
      </c>
      <c r="P30" s="193">
        <v>541.5</v>
      </c>
      <c r="Q30" s="193">
        <v>361.06</v>
      </c>
      <c r="R30" s="193">
        <f t="shared" si="6"/>
        <v>601.66666666666663</v>
      </c>
      <c r="S30" s="113">
        <v>0.9</v>
      </c>
      <c r="T30" s="194">
        <v>0.8</v>
      </c>
    </row>
    <row r="31" spans="1:20" s="6" customFormat="1" ht="32.1" hidden="1" customHeight="1">
      <c r="A31" s="13"/>
      <c r="B31" s="313" t="str">
        <f t="shared" si="3"/>
        <v xml:space="preserve"> ピーマン </v>
      </c>
      <c r="C31" s="327"/>
      <c r="D31" s="316">
        <f t="shared" si="1"/>
        <v>0</v>
      </c>
      <c r="E31" s="317">
        <f t="shared" si="2"/>
        <v>0</v>
      </c>
      <c r="F31" s="335">
        <f t="shared" si="7"/>
        <v>263.33333333333331</v>
      </c>
      <c r="G31" s="329">
        <v>0</v>
      </c>
      <c r="H31" s="336">
        <f t="shared" si="4"/>
        <v>263.33333333333331</v>
      </c>
      <c r="I31" s="337">
        <f t="shared" si="5"/>
        <v>0</v>
      </c>
      <c r="L31" s="158" t="s">
        <v>185</v>
      </c>
      <c r="M31" s="239" t="s">
        <v>154</v>
      </c>
      <c r="N31" s="159" t="s">
        <v>236</v>
      </c>
      <c r="O31" s="192">
        <v>10100</v>
      </c>
      <c r="P31" s="193">
        <v>237</v>
      </c>
      <c r="Q31" s="193">
        <v>158.15</v>
      </c>
      <c r="R31" s="193">
        <f t="shared" si="6"/>
        <v>263.33333333333331</v>
      </c>
      <c r="S31" s="113">
        <v>0.9</v>
      </c>
      <c r="T31" s="194">
        <v>0.8</v>
      </c>
    </row>
    <row r="32" spans="1:20" s="6" customFormat="1" ht="32.1" hidden="1" customHeight="1">
      <c r="A32" s="13"/>
      <c r="B32" s="313" t="str">
        <f t="shared" si="3"/>
        <v xml:space="preserve"> 馬鈴薯 </v>
      </c>
      <c r="C32" s="327"/>
      <c r="D32" s="316">
        <f t="shared" si="1"/>
        <v>0</v>
      </c>
      <c r="E32" s="317">
        <f t="shared" si="2"/>
        <v>0</v>
      </c>
      <c r="F32" s="335">
        <f t="shared" si="7"/>
        <v>96.666666666666657</v>
      </c>
      <c r="G32" s="329">
        <v>0</v>
      </c>
      <c r="H32" s="336">
        <f t="shared" si="4"/>
        <v>96.666666666666657</v>
      </c>
      <c r="I32" s="337">
        <f t="shared" si="5"/>
        <v>0</v>
      </c>
      <c r="L32" s="158" t="s">
        <v>185</v>
      </c>
      <c r="M32" s="239" t="s">
        <v>154</v>
      </c>
      <c r="N32" s="159" t="s">
        <v>237</v>
      </c>
      <c r="O32" s="192">
        <v>3170</v>
      </c>
      <c r="P32" s="193">
        <v>87</v>
      </c>
      <c r="Q32" s="193">
        <v>58.19</v>
      </c>
      <c r="R32" s="193">
        <f t="shared" si="6"/>
        <v>96.666666666666657</v>
      </c>
      <c r="S32" s="113">
        <v>0.9</v>
      </c>
      <c r="T32" s="194">
        <v>0.8</v>
      </c>
    </row>
    <row r="33" spans="1:20" s="6" customFormat="1" ht="31.5">
      <c r="A33" s="13"/>
      <c r="B33" s="313" t="str">
        <f t="shared" si="3"/>
        <v xml:space="preserve"> たまねぎ（葉タマネギを除く） </v>
      </c>
      <c r="C33" s="327"/>
      <c r="D33" s="316">
        <f t="shared" si="1"/>
        <v>0</v>
      </c>
      <c r="E33" s="317">
        <f t="shared" si="2"/>
        <v>0</v>
      </c>
      <c r="F33" s="335">
        <f t="shared" si="7"/>
        <v>85.83</v>
      </c>
      <c r="G33" s="329">
        <v>0</v>
      </c>
      <c r="H33" s="336">
        <f t="shared" si="4"/>
        <v>85.83</v>
      </c>
      <c r="I33" s="337">
        <f t="shared" si="5"/>
        <v>0</v>
      </c>
      <c r="L33" s="158" t="s">
        <v>184</v>
      </c>
      <c r="M33" s="239" t="s">
        <v>154</v>
      </c>
      <c r="N33" s="159" t="s">
        <v>238</v>
      </c>
      <c r="O33" s="192">
        <v>4700</v>
      </c>
      <c r="P33" s="193">
        <v>77.25</v>
      </c>
      <c r="Q33" s="193">
        <v>51.44</v>
      </c>
      <c r="R33" s="193">
        <v>85.83</v>
      </c>
      <c r="S33" s="113">
        <v>0.9</v>
      </c>
      <c r="T33" s="194">
        <v>0.82499999999999996</v>
      </c>
    </row>
    <row r="34" spans="1:20" s="6" customFormat="1" ht="32.1" customHeight="1">
      <c r="A34" s="13"/>
      <c r="B34" s="313" t="str">
        <f t="shared" si="3"/>
        <v xml:space="preserve">秋冬さといも </v>
      </c>
      <c r="C34" s="327"/>
      <c r="D34" s="316">
        <f t="shared" si="1"/>
        <v>0</v>
      </c>
      <c r="E34" s="317">
        <f t="shared" si="2"/>
        <v>0</v>
      </c>
      <c r="F34" s="335">
        <f t="shared" si="7"/>
        <v>242.22</v>
      </c>
      <c r="G34" s="329">
        <v>0</v>
      </c>
      <c r="H34" s="336">
        <f t="shared" si="4"/>
        <v>242.22</v>
      </c>
      <c r="I34" s="337">
        <f t="shared" si="5"/>
        <v>0</v>
      </c>
      <c r="L34" s="158" t="s">
        <v>184</v>
      </c>
      <c r="M34" s="239" t="s">
        <v>154</v>
      </c>
      <c r="N34" s="159" t="s">
        <v>438</v>
      </c>
      <c r="O34" s="192">
        <v>1240</v>
      </c>
      <c r="P34" s="193">
        <v>218</v>
      </c>
      <c r="Q34" s="193">
        <v>145.35</v>
      </c>
      <c r="R34" s="193">
        <v>242.22</v>
      </c>
      <c r="S34" s="113">
        <v>0.9</v>
      </c>
      <c r="T34" s="194">
        <v>0.8</v>
      </c>
    </row>
    <row r="35" spans="1:20" s="6" customFormat="1" ht="32.1" customHeight="1">
      <c r="A35" s="13"/>
      <c r="B35" s="313" t="str">
        <f t="shared" si="3"/>
        <v>かぶ</v>
      </c>
      <c r="C35" s="327"/>
      <c r="D35" s="316">
        <f t="shared" si="1"/>
        <v>0</v>
      </c>
      <c r="E35" s="317">
        <f t="shared" si="2"/>
        <v>0</v>
      </c>
      <c r="F35" s="335">
        <f t="shared" si="7"/>
        <v>108.05555555555556</v>
      </c>
      <c r="G35" s="329">
        <v>0</v>
      </c>
      <c r="H35" s="336">
        <f t="shared" si="4"/>
        <v>108.05555555555556</v>
      </c>
      <c r="I35" s="337">
        <f t="shared" si="5"/>
        <v>0</v>
      </c>
      <c r="L35" s="158" t="s">
        <v>184</v>
      </c>
      <c r="M35" s="239" t="s">
        <v>155</v>
      </c>
      <c r="N35" s="159" t="s">
        <v>101</v>
      </c>
      <c r="O35" s="192">
        <v>1680</v>
      </c>
      <c r="P35" s="193">
        <v>97.25</v>
      </c>
      <c r="Q35" s="193">
        <v>66.87</v>
      </c>
      <c r="R35" s="193">
        <f t="shared" si="6"/>
        <v>108.05555555555556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7"/>
        <v>186.11111111111111</v>
      </c>
      <c r="G36" s="329">
        <v>0</v>
      </c>
      <c r="H36" s="336">
        <f t="shared" si="4"/>
        <v>186.11111111111111</v>
      </c>
      <c r="I36" s="337">
        <f t="shared" si="5"/>
        <v>0</v>
      </c>
      <c r="L36" s="158" t="s">
        <v>185</v>
      </c>
      <c r="M36" s="239" t="s">
        <v>155</v>
      </c>
      <c r="N36" s="159" t="s">
        <v>104</v>
      </c>
      <c r="O36" s="192">
        <v>10</v>
      </c>
      <c r="P36" s="193">
        <v>167.5</v>
      </c>
      <c r="Q36" s="193">
        <f t="shared" ref="Q36:Q40" si="8">P36*2/3</f>
        <v>111.66666666666667</v>
      </c>
      <c r="R36" s="193">
        <f t="shared" si="6"/>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7"/>
        <v>360</v>
      </c>
      <c r="G37" s="329">
        <v>0</v>
      </c>
      <c r="H37" s="336">
        <f t="shared" si="4"/>
        <v>360</v>
      </c>
      <c r="I37" s="337">
        <f t="shared" si="5"/>
        <v>0</v>
      </c>
      <c r="L37" s="158" t="s">
        <v>185</v>
      </c>
      <c r="M37" s="239" t="s">
        <v>155</v>
      </c>
      <c r="N37" s="159" t="s">
        <v>116</v>
      </c>
      <c r="O37" s="192">
        <v>10</v>
      </c>
      <c r="P37" s="193">
        <v>324</v>
      </c>
      <c r="Q37" s="193">
        <f t="shared" si="8"/>
        <v>216</v>
      </c>
      <c r="R37" s="193">
        <f t="shared" si="6"/>
        <v>360</v>
      </c>
      <c r="S37" s="113">
        <v>0.8</v>
      </c>
      <c r="T37" s="194">
        <f t="shared" si="9"/>
        <v>0.66666666666666663</v>
      </c>
    </row>
    <row r="38" spans="1:20" s="6" customFormat="1" ht="32.1" hidden="1" customHeight="1">
      <c r="A38" s="13"/>
      <c r="B38" s="313" t="str">
        <f t="shared" si="3"/>
        <v>こまつな</v>
      </c>
      <c r="C38" s="327"/>
      <c r="D38" s="316">
        <f t="shared" si="1"/>
        <v>0</v>
      </c>
      <c r="E38" s="317">
        <f t="shared" si="2"/>
        <v>0</v>
      </c>
      <c r="F38" s="335">
        <f t="shared" si="7"/>
        <v>323.88888888888886</v>
      </c>
      <c r="G38" s="329">
        <v>0</v>
      </c>
      <c r="H38" s="336">
        <f t="shared" si="4"/>
        <v>323.88888888888886</v>
      </c>
      <c r="I38" s="337">
        <f t="shared" si="5"/>
        <v>0</v>
      </c>
      <c r="L38" s="158" t="s">
        <v>185</v>
      </c>
      <c r="M38" s="239" t="s">
        <v>155</v>
      </c>
      <c r="N38" s="159" t="s">
        <v>105</v>
      </c>
      <c r="O38" s="192">
        <v>10</v>
      </c>
      <c r="P38" s="193">
        <v>291.5</v>
      </c>
      <c r="Q38" s="193">
        <f t="shared" si="8"/>
        <v>194.33333333333334</v>
      </c>
      <c r="R38" s="193">
        <f t="shared" si="6"/>
        <v>323.88888888888886</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7"/>
        <v>443.88888888888886</v>
      </c>
      <c r="G39" s="329">
        <v>0</v>
      </c>
      <c r="H39" s="336">
        <f t="shared" si="4"/>
        <v>443.88888888888886</v>
      </c>
      <c r="I39" s="337">
        <f t="shared" si="5"/>
        <v>0</v>
      </c>
      <c r="L39" s="158" t="s">
        <v>185</v>
      </c>
      <c r="M39" s="239" t="s">
        <v>155</v>
      </c>
      <c r="N39" s="159" t="s">
        <v>106</v>
      </c>
      <c r="O39" s="192">
        <v>10</v>
      </c>
      <c r="P39" s="193">
        <v>399.5</v>
      </c>
      <c r="Q39" s="193">
        <f t="shared" si="8"/>
        <v>266.33333333333331</v>
      </c>
      <c r="R39" s="193">
        <f t="shared" si="6"/>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7"/>
        <v>257.22222222222223</v>
      </c>
      <c r="G40" s="329">
        <v>0</v>
      </c>
      <c r="H40" s="336">
        <f t="shared" si="4"/>
        <v>257.22222222222223</v>
      </c>
      <c r="I40" s="337">
        <f t="shared" si="5"/>
        <v>0</v>
      </c>
      <c r="L40" s="158" t="s">
        <v>185</v>
      </c>
      <c r="M40" s="239" t="s">
        <v>155</v>
      </c>
      <c r="N40" s="159" t="s">
        <v>239</v>
      </c>
      <c r="O40" s="192">
        <v>10</v>
      </c>
      <c r="P40" s="193">
        <v>231.5</v>
      </c>
      <c r="Q40" s="193">
        <f t="shared" si="8"/>
        <v>154.33333333333334</v>
      </c>
      <c r="R40" s="193">
        <f t="shared" si="6"/>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7"/>
        <v>300</v>
      </c>
      <c r="G41" s="329">
        <v>0</v>
      </c>
      <c r="H41" s="336">
        <f t="shared" si="4"/>
        <v>300</v>
      </c>
      <c r="I41" s="337">
        <f t="shared" si="5"/>
        <v>0</v>
      </c>
      <c r="L41" s="158" t="s">
        <v>185</v>
      </c>
      <c r="M41" s="239" t="s">
        <v>155</v>
      </c>
      <c r="N41" s="159" t="s">
        <v>112</v>
      </c>
      <c r="O41" s="192">
        <v>10</v>
      </c>
      <c r="P41" s="193">
        <v>270</v>
      </c>
      <c r="Q41" s="193">
        <v>40.53</v>
      </c>
      <c r="R41" s="193">
        <f t="shared" si="6"/>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7"/>
        <v>738.33333333333337</v>
      </c>
      <c r="G42" s="329">
        <v>0</v>
      </c>
      <c r="H42" s="336">
        <f t="shared" si="4"/>
        <v>738.33333333333337</v>
      </c>
      <c r="I42" s="337">
        <f t="shared" si="5"/>
        <v>0</v>
      </c>
      <c r="L42" s="158" t="s">
        <v>185</v>
      </c>
      <c r="M42" s="239" t="s">
        <v>155</v>
      </c>
      <c r="N42" s="159" t="s">
        <v>114</v>
      </c>
      <c r="O42" s="192">
        <v>10</v>
      </c>
      <c r="P42" s="193">
        <v>664.5</v>
      </c>
      <c r="Q42" s="193">
        <v>56</v>
      </c>
      <c r="R42" s="193">
        <f t="shared" si="6"/>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7"/>
        <v>1987.2222222222222</v>
      </c>
      <c r="G43" s="329">
        <v>0</v>
      </c>
      <c r="H43" s="336">
        <f t="shared" si="4"/>
        <v>1987.2222222222222</v>
      </c>
      <c r="I43" s="337">
        <f t="shared" si="5"/>
        <v>0</v>
      </c>
      <c r="L43" s="158" t="s">
        <v>185</v>
      </c>
      <c r="M43" s="239" t="s">
        <v>155</v>
      </c>
      <c r="N43" s="159" t="s">
        <v>240</v>
      </c>
      <c r="O43" s="192">
        <v>10</v>
      </c>
      <c r="P43" s="193">
        <v>1788.5</v>
      </c>
      <c r="Q43" s="193">
        <f t="shared" ref="Q43" si="10">P43*2/3</f>
        <v>1192.3333333333333</v>
      </c>
      <c r="R43" s="193">
        <f t="shared" si="6"/>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7"/>
        <v>500</v>
      </c>
      <c r="G44" s="329">
        <v>0</v>
      </c>
      <c r="H44" s="336">
        <f t="shared" si="4"/>
        <v>500</v>
      </c>
      <c r="I44" s="337">
        <f t="shared" si="5"/>
        <v>0</v>
      </c>
      <c r="L44" s="158" t="s">
        <v>185</v>
      </c>
      <c r="M44" s="239" t="s">
        <v>155</v>
      </c>
      <c r="N44" s="159" t="s">
        <v>241</v>
      </c>
      <c r="O44" s="192">
        <v>10</v>
      </c>
      <c r="P44" s="193">
        <v>450</v>
      </c>
      <c r="Q44" s="193">
        <v>180.6</v>
      </c>
      <c r="R44" s="193">
        <f t="shared" si="6"/>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7"/>
        <v>443.88888888888886</v>
      </c>
      <c r="G45" s="329">
        <v>0</v>
      </c>
      <c r="H45" s="336">
        <f t="shared" si="4"/>
        <v>443.88888888888886</v>
      </c>
      <c r="I45" s="337">
        <f t="shared" si="5"/>
        <v>0</v>
      </c>
      <c r="L45" s="158" t="s">
        <v>185</v>
      </c>
      <c r="M45" s="239" t="s">
        <v>155</v>
      </c>
      <c r="N45" s="159" t="s">
        <v>242</v>
      </c>
      <c r="O45" s="192">
        <v>10</v>
      </c>
      <c r="P45" s="193">
        <v>399.5</v>
      </c>
      <c r="Q45" s="193">
        <f t="shared" ref="Q45" si="11">P45*2/3</f>
        <v>266.33333333333331</v>
      </c>
      <c r="R45" s="193">
        <f t="shared" si="6"/>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7"/>
        <v>365.55555555555554</v>
      </c>
      <c r="G46" s="329">
        <v>0</v>
      </c>
      <c r="H46" s="336">
        <f t="shared" si="4"/>
        <v>365.55555555555554</v>
      </c>
      <c r="I46" s="337">
        <f t="shared" si="5"/>
        <v>0</v>
      </c>
      <c r="L46" s="158" t="s">
        <v>185</v>
      </c>
      <c r="M46" s="239" t="s">
        <v>155</v>
      </c>
      <c r="N46" s="159" t="s">
        <v>243</v>
      </c>
      <c r="O46" s="192">
        <v>10</v>
      </c>
      <c r="P46" s="193">
        <v>329</v>
      </c>
      <c r="Q46" s="193">
        <v>73.849999999999994</v>
      </c>
      <c r="R46" s="193">
        <f t="shared" si="6"/>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7"/>
        <v>120.55555555555556</v>
      </c>
      <c r="G47" s="329">
        <v>0</v>
      </c>
      <c r="H47" s="336">
        <f t="shared" si="4"/>
        <v>120.55555555555556</v>
      </c>
      <c r="I47" s="337">
        <f t="shared" si="5"/>
        <v>0</v>
      </c>
      <c r="L47" s="158" t="s">
        <v>185</v>
      </c>
      <c r="M47" s="239" t="s">
        <v>155</v>
      </c>
      <c r="N47" s="159" t="s">
        <v>102</v>
      </c>
      <c r="O47" s="192">
        <v>10</v>
      </c>
      <c r="P47" s="193">
        <v>108.5</v>
      </c>
      <c r="Q47" s="193">
        <f t="shared" ref="Q47" si="14">P47*2/3</f>
        <v>72.333333333333329</v>
      </c>
      <c r="R47" s="193">
        <f t="shared" si="6"/>
        <v>120.55555555555556</v>
      </c>
      <c r="S47" s="113">
        <v>0.8</v>
      </c>
      <c r="T47" s="194">
        <v>0.75</v>
      </c>
    </row>
    <row r="48" spans="1:20" s="6" customFormat="1" ht="32.1" hidden="1" customHeight="1">
      <c r="A48" s="13"/>
      <c r="B48" s="313" t="str">
        <f t="shared" si="3"/>
        <v>スイートコーン</v>
      </c>
      <c r="C48" s="327"/>
      <c r="D48" s="316">
        <f t="shared" si="12"/>
        <v>0</v>
      </c>
      <c r="E48" s="317">
        <f t="shared" si="13"/>
        <v>0</v>
      </c>
      <c r="F48" s="335">
        <f t="shared" si="7"/>
        <v>170.55555555555554</v>
      </c>
      <c r="G48" s="329">
        <v>0</v>
      </c>
      <c r="H48" s="336">
        <f t="shared" si="4"/>
        <v>170.55555555555554</v>
      </c>
      <c r="I48" s="337">
        <f t="shared" si="5"/>
        <v>0</v>
      </c>
      <c r="L48" s="158" t="s">
        <v>185</v>
      </c>
      <c r="M48" s="239" t="s">
        <v>155</v>
      </c>
      <c r="N48" s="159" t="s">
        <v>109</v>
      </c>
      <c r="O48" s="192">
        <v>10</v>
      </c>
      <c r="P48" s="193">
        <v>153.5</v>
      </c>
      <c r="Q48" s="193">
        <v>81.75</v>
      </c>
      <c r="R48" s="193">
        <f t="shared" si="6"/>
        <v>170.55555555555554</v>
      </c>
      <c r="S48" s="113">
        <v>0.8</v>
      </c>
      <c r="T48" s="194">
        <v>0.75</v>
      </c>
    </row>
    <row r="49" spans="1:20" s="6" customFormat="1" ht="32.1" customHeight="1">
      <c r="A49" s="13"/>
      <c r="B49" s="313" t="str">
        <f t="shared" si="3"/>
        <v>えだまめ</v>
      </c>
      <c r="C49" s="327"/>
      <c r="D49" s="316">
        <f t="shared" si="12"/>
        <v>0</v>
      </c>
      <c r="E49" s="317">
        <f t="shared" si="13"/>
        <v>0</v>
      </c>
      <c r="F49" s="335">
        <f t="shared" si="7"/>
        <v>497.22222222222223</v>
      </c>
      <c r="G49" s="329">
        <v>0</v>
      </c>
      <c r="H49" s="336">
        <f t="shared" si="4"/>
        <v>497.22222222222223</v>
      </c>
      <c r="I49" s="337">
        <f t="shared" si="5"/>
        <v>0</v>
      </c>
      <c r="L49" s="158" t="s">
        <v>184</v>
      </c>
      <c r="M49" s="239" t="s">
        <v>155</v>
      </c>
      <c r="N49" s="159" t="s">
        <v>99</v>
      </c>
      <c r="O49" s="192">
        <v>550</v>
      </c>
      <c r="P49" s="193">
        <v>447.5</v>
      </c>
      <c r="Q49" s="193">
        <v>307.57</v>
      </c>
      <c r="R49" s="193">
        <f t="shared" si="6"/>
        <v>497.22222222222223</v>
      </c>
      <c r="S49" s="113">
        <v>0.8</v>
      </c>
      <c r="T49" s="194">
        <f t="shared" ref="T49:T58" si="15">2/3</f>
        <v>0.66666666666666663</v>
      </c>
    </row>
    <row r="50" spans="1:20" s="6" customFormat="1" ht="32.1" hidden="1" customHeight="1">
      <c r="A50" s="13"/>
      <c r="B50" s="313" t="str">
        <f t="shared" si="3"/>
        <v>グリンピース</v>
      </c>
      <c r="C50" s="327"/>
      <c r="D50" s="316">
        <f t="shared" si="12"/>
        <v>0</v>
      </c>
      <c r="E50" s="317">
        <f t="shared" si="13"/>
        <v>0</v>
      </c>
      <c r="F50" s="335">
        <f t="shared" si="7"/>
        <v>538.88888888888891</v>
      </c>
      <c r="G50" s="329">
        <v>0</v>
      </c>
      <c r="H50" s="336">
        <f t="shared" si="4"/>
        <v>538.88888888888891</v>
      </c>
      <c r="I50" s="337">
        <f t="shared" si="5"/>
        <v>0</v>
      </c>
      <c r="L50" s="158" t="s">
        <v>185</v>
      </c>
      <c r="M50" s="239" t="s">
        <v>155</v>
      </c>
      <c r="N50" s="159" t="s">
        <v>244</v>
      </c>
      <c r="O50" s="192">
        <v>10</v>
      </c>
      <c r="P50" s="193">
        <v>485</v>
      </c>
      <c r="Q50" s="193">
        <v>158.15</v>
      </c>
      <c r="R50" s="193">
        <f t="shared" si="6"/>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7"/>
        <v>613.88888888888891</v>
      </c>
      <c r="G51" s="329">
        <v>0</v>
      </c>
      <c r="H51" s="336">
        <f t="shared" si="4"/>
        <v>613.88888888888891</v>
      </c>
      <c r="I51" s="337">
        <f t="shared" si="5"/>
        <v>0</v>
      </c>
      <c r="L51" s="158" t="s">
        <v>185</v>
      </c>
      <c r="M51" s="239" t="s">
        <v>155</v>
      </c>
      <c r="N51" s="159" t="s">
        <v>245</v>
      </c>
      <c r="O51" s="192">
        <v>10</v>
      </c>
      <c r="P51" s="193">
        <v>552.5</v>
      </c>
      <c r="Q51" s="193">
        <f t="shared" ref="Q51:Q52" si="16">P51*2/3</f>
        <v>368.33333333333331</v>
      </c>
      <c r="R51" s="193">
        <f t="shared" si="6"/>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7"/>
        <v>738.33333333333337</v>
      </c>
      <c r="G52" s="329">
        <v>0</v>
      </c>
      <c r="H52" s="336">
        <f t="shared" si="4"/>
        <v>738.33333333333337</v>
      </c>
      <c r="I52" s="337">
        <f t="shared" si="5"/>
        <v>0</v>
      </c>
      <c r="L52" s="158" t="s">
        <v>185</v>
      </c>
      <c r="M52" s="239" t="s">
        <v>155</v>
      </c>
      <c r="N52" s="159" t="s">
        <v>246</v>
      </c>
      <c r="O52" s="192">
        <v>10</v>
      </c>
      <c r="P52" s="193">
        <v>664.5</v>
      </c>
      <c r="Q52" s="193">
        <f t="shared" si="16"/>
        <v>443</v>
      </c>
      <c r="R52" s="193">
        <f t="shared" si="6"/>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7"/>
        <v>295</v>
      </c>
      <c r="G53" s="329">
        <v>0</v>
      </c>
      <c r="H53" s="336">
        <f t="shared" si="4"/>
        <v>295</v>
      </c>
      <c r="I53" s="337">
        <f t="shared" si="5"/>
        <v>0</v>
      </c>
      <c r="L53" s="158" t="s">
        <v>185</v>
      </c>
      <c r="M53" s="239" t="s">
        <v>155</v>
      </c>
      <c r="N53" s="159" t="s">
        <v>247</v>
      </c>
      <c r="O53" s="192">
        <v>10</v>
      </c>
      <c r="P53" s="193">
        <v>265.5</v>
      </c>
      <c r="Q53" s="193">
        <v>231.07</v>
      </c>
      <c r="R53" s="193">
        <f t="shared" si="6"/>
        <v>295</v>
      </c>
      <c r="S53" s="113">
        <v>0.8</v>
      </c>
      <c r="T53" s="194">
        <f t="shared" si="15"/>
        <v>0.66666666666666663</v>
      </c>
    </row>
    <row r="54" spans="1:20" s="6" customFormat="1" ht="32.1" hidden="1" customHeight="1">
      <c r="A54" s="13"/>
      <c r="B54" s="313" t="str">
        <f t="shared" si="3"/>
        <v>かんしょ</v>
      </c>
      <c r="C54" s="327"/>
      <c r="D54" s="316">
        <f t="shared" si="12"/>
        <v>0</v>
      </c>
      <c r="E54" s="317">
        <f t="shared" si="13"/>
        <v>0</v>
      </c>
      <c r="F54" s="335">
        <f t="shared" si="7"/>
        <v>159.44444444444443</v>
      </c>
      <c r="G54" s="329">
        <v>0</v>
      </c>
      <c r="H54" s="336">
        <f t="shared" si="4"/>
        <v>159.44444444444443</v>
      </c>
      <c r="I54" s="337">
        <f t="shared" si="5"/>
        <v>0</v>
      </c>
      <c r="L54" s="158" t="s">
        <v>185</v>
      </c>
      <c r="M54" s="239" t="s">
        <v>155</v>
      </c>
      <c r="N54" s="159" t="s">
        <v>248</v>
      </c>
      <c r="O54" s="192">
        <v>10</v>
      </c>
      <c r="P54" s="193">
        <v>143.5</v>
      </c>
      <c r="Q54" s="193">
        <f t="shared" ref="Q54:Q55" si="17">P54*2/3</f>
        <v>95.666666666666671</v>
      </c>
      <c r="R54" s="193">
        <f t="shared" si="6"/>
        <v>159.44444444444443</v>
      </c>
      <c r="S54" s="113">
        <v>0.8</v>
      </c>
      <c r="T54" s="194">
        <f t="shared" si="15"/>
        <v>0.66666666666666663</v>
      </c>
    </row>
    <row r="55" spans="1:20" s="6" customFormat="1" ht="32.1" hidden="1" customHeight="1">
      <c r="A55" s="13"/>
      <c r="B55" s="313" t="str">
        <f t="shared" si="3"/>
        <v>しょうが</v>
      </c>
      <c r="C55" s="327"/>
      <c r="D55" s="316">
        <f t="shared" si="12"/>
        <v>0</v>
      </c>
      <c r="E55" s="317">
        <f t="shared" si="13"/>
        <v>0</v>
      </c>
      <c r="F55" s="335">
        <f t="shared" si="7"/>
        <v>481.66666666666663</v>
      </c>
      <c r="G55" s="329">
        <v>0</v>
      </c>
      <c r="H55" s="336">
        <f t="shared" si="4"/>
        <v>481.66666666666663</v>
      </c>
      <c r="I55" s="337">
        <f t="shared" si="5"/>
        <v>0</v>
      </c>
      <c r="L55" s="158" t="s">
        <v>185</v>
      </c>
      <c r="M55" s="239" t="s">
        <v>155</v>
      </c>
      <c r="N55" s="159" t="s">
        <v>107</v>
      </c>
      <c r="O55" s="192">
        <v>10</v>
      </c>
      <c r="P55" s="193">
        <v>433.5</v>
      </c>
      <c r="Q55" s="193">
        <f t="shared" si="17"/>
        <v>289</v>
      </c>
      <c r="R55" s="193">
        <f t="shared" si="6"/>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7"/>
        <v>806.11111111111109</v>
      </c>
      <c r="G56" s="329">
        <v>0</v>
      </c>
      <c r="H56" s="336">
        <f t="shared" si="4"/>
        <v>806.11111111111109</v>
      </c>
      <c r="I56" s="337">
        <f t="shared" si="5"/>
        <v>0</v>
      </c>
      <c r="L56" s="158" t="s">
        <v>185</v>
      </c>
      <c r="M56" s="239" t="s">
        <v>155</v>
      </c>
      <c r="N56" s="159" t="s">
        <v>111</v>
      </c>
      <c r="O56" s="192">
        <v>10</v>
      </c>
      <c r="P56" s="193">
        <v>725.5</v>
      </c>
      <c r="Q56" s="193">
        <v>392.5</v>
      </c>
      <c r="R56" s="193">
        <f t="shared" si="6"/>
        <v>806.11111111111109</v>
      </c>
      <c r="S56" s="113">
        <v>0.8</v>
      </c>
      <c r="T56" s="194">
        <f t="shared" si="15"/>
        <v>0.66666666666666663</v>
      </c>
    </row>
    <row r="57" spans="1:20" s="6" customFormat="1" ht="32.1" hidden="1" customHeight="1">
      <c r="A57" s="13"/>
      <c r="B57" s="313" t="str">
        <f t="shared" si="3"/>
        <v>ながいも</v>
      </c>
      <c r="C57" s="327"/>
      <c r="D57" s="316">
        <f t="shared" si="12"/>
        <v>0</v>
      </c>
      <c r="E57" s="317">
        <f t="shared" si="13"/>
        <v>0</v>
      </c>
      <c r="F57" s="335">
        <f t="shared" si="7"/>
        <v>297.22222222222223</v>
      </c>
      <c r="G57" s="329">
        <v>0</v>
      </c>
      <c r="H57" s="336">
        <f t="shared" si="4"/>
        <v>297.22222222222223</v>
      </c>
      <c r="I57" s="337">
        <f t="shared" si="5"/>
        <v>0</v>
      </c>
      <c r="L57" s="158" t="s">
        <v>185</v>
      </c>
      <c r="M57" s="239" t="s">
        <v>155</v>
      </c>
      <c r="N57" s="159" t="s">
        <v>249</v>
      </c>
      <c r="O57" s="192">
        <v>10</v>
      </c>
      <c r="P57" s="193">
        <v>267.5</v>
      </c>
      <c r="Q57" s="193">
        <f t="shared" ref="Q57:Q61" si="18">P57*2/3</f>
        <v>178.33333333333334</v>
      </c>
      <c r="R57" s="193">
        <f t="shared" si="6"/>
        <v>297.22222222222223</v>
      </c>
      <c r="S57" s="113">
        <v>0.8</v>
      </c>
      <c r="T57" s="194">
        <f t="shared" si="15"/>
        <v>0.66666666666666663</v>
      </c>
    </row>
    <row r="58" spans="1:20" s="6" customFormat="1" ht="32.1" hidden="1" customHeight="1">
      <c r="A58" s="13"/>
      <c r="B58" s="313" t="str">
        <f t="shared" si="3"/>
        <v>やまのいも</v>
      </c>
      <c r="C58" s="327"/>
      <c r="D58" s="316">
        <f t="shared" si="12"/>
        <v>0</v>
      </c>
      <c r="E58" s="317">
        <f t="shared" si="13"/>
        <v>0</v>
      </c>
      <c r="F58" s="335">
        <f t="shared" si="7"/>
        <v>525.55555555555554</v>
      </c>
      <c r="G58" s="329">
        <v>0</v>
      </c>
      <c r="H58" s="336">
        <f t="shared" si="4"/>
        <v>525.55555555555554</v>
      </c>
      <c r="I58" s="337">
        <f t="shared" si="5"/>
        <v>0</v>
      </c>
      <c r="L58" s="158" t="s">
        <v>185</v>
      </c>
      <c r="M58" s="239" t="s">
        <v>155</v>
      </c>
      <c r="N58" s="159" t="s">
        <v>250</v>
      </c>
      <c r="O58" s="192">
        <v>10</v>
      </c>
      <c r="P58" s="193">
        <v>473</v>
      </c>
      <c r="Q58" s="193">
        <f t="shared" si="18"/>
        <v>315.33333333333331</v>
      </c>
      <c r="R58" s="193">
        <f t="shared" si="6"/>
        <v>525.55555555555554</v>
      </c>
      <c r="S58" s="113">
        <v>0.8</v>
      </c>
      <c r="T58" s="194">
        <f t="shared" si="15"/>
        <v>0.66666666666666663</v>
      </c>
    </row>
    <row r="59" spans="1:20" s="6" customFormat="1" ht="32.1" hidden="1" customHeight="1">
      <c r="A59" s="13"/>
      <c r="B59" s="313" t="str">
        <f t="shared" si="3"/>
        <v>アスパラガス</v>
      </c>
      <c r="C59" s="327"/>
      <c r="D59" s="316">
        <f t="shared" si="12"/>
        <v>0</v>
      </c>
      <c r="E59" s="317">
        <f t="shared" si="13"/>
        <v>0</v>
      </c>
      <c r="F59" s="335">
        <f t="shared" si="7"/>
        <v>915</v>
      </c>
      <c r="G59" s="329">
        <v>0</v>
      </c>
      <c r="H59" s="336">
        <f t="shared" si="4"/>
        <v>915</v>
      </c>
      <c r="I59" s="337">
        <f t="shared" si="5"/>
        <v>0</v>
      </c>
      <c r="L59" s="158" t="s">
        <v>185</v>
      </c>
      <c r="M59" s="239" t="s">
        <v>155</v>
      </c>
      <c r="N59" s="159" t="s">
        <v>97</v>
      </c>
      <c r="O59" s="192">
        <v>10</v>
      </c>
      <c r="P59" s="193">
        <v>823.5</v>
      </c>
      <c r="Q59" s="193">
        <f t="shared" si="18"/>
        <v>549</v>
      </c>
      <c r="R59" s="193">
        <f t="shared" si="6"/>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7"/>
        <v>167.77777777777777</v>
      </c>
      <c r="G60" s="329">
        <v>0</v>
      </c>
      <c r="H60" s="336">
        <f t="shared" si="4"/>
        <v>167.77777777777777</v>
      </c>
      <c r="I60" s="337">
        <f t="shared" si="5"/>
        <v>0</v>
      </c>
      <c r="L60" s="158" t="s">
        <v>185</v>
      </c>
      <c r="M60" s="239" t="s">
        <v>155</v>
      </c>
      <c r="N60" s="159" t="s">
        <v>103</v>
      </c>
      <c r="O60" s="192">
        <v>10</v>
      </c>
      <c r="P60" s="193">
        <v>151</v>
      </c>
      <c r="Q60" s="193">
        <f t="shared" si="18"/>
        <v>100.66666666666667</v>
      </c>
      <c r="R60" s="193">
        <f t="shared" si="6"/>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7"/>
        <v>226.11111111111111</v>
      </c>
      <c r="G61" s="329">
        <v>0</v>
      </c>
      <c r="H61" s="336">
        <f t="shared" si="4"/>
        <v>226.11111111111111</v>
      </c>
      <c r="I61" s="337">
        <f t="shared" si="5"/>
        <v>0</v>
      </c>
      <c r="L61" s="158" t="s">
        <v>185</v>
      </c>
      <c r="M61" s="239" t="s">
        <v>155</v>
      </c>
      <c r="N61" s="159" t="s">
        <v>251</v>
      </c>
      <c r="O61" s="192">
        <v>10</v>
      </c>
      <c r="P61" s="193">
        <v>203.5</v>
      </c>
      <c r="Q61" s="193">
        <f t="shared" si="18"/>
        <v>135.66666666666666</v>
      </c>
      <c r="R61" s="193">
        <f t="shared" si="6"/>
        <v>226.11111111111111</v>
      </c>
      <c r="S61" s="113">
        <v>0.8</v>
      </c>
      <c r="T61" s="194">
        <f t="shared" si="19"/>
        <v>0.66666666666666663</v>
      </c>
    </row>
    <row r="62" spans="1:20" s="6" customFormat="1" ht="32.1" hidden="1" customHeight="1">
      <c r="A62" s="13"/>
      <c r="B62" s="313" t="str">
        <f t="shared" si="3"/>
        <v>ブロッコリー</v>
      </c>
      <c r="C62" s="327"/>
      <c r="D62" s="316">
        <f t="shared" si="12"/>
        <v>0</v>
      </c>
      <c r="E62" s="317">
        <f t="shared" si="13"/>
        <v>0</v>
      </c>
      <c r="F62" s="335">
        <f t="shared" si="7"/>
        <v>305.55555555555554</v>
      </c>
      <c r="G62" s="329">
        <v>0</v>
      </c>
      <c r="H62" s="336">
        <f t="shared" si="4"/>
        <v>305.55555555555554</v>
      </c>
      <c r="I62" s="337">
        <f t="shared" si="5"/>
        <v>0</v>
      </c>
      <c r="L62" s="158" t="s">
        <v>185</v>
      </c>
      <c r="M62" s="239" t="s">
        <v>155</v>
      </c>
      <c r="N62" s="159" t="s">
        <v>113</v>
      </c>
      <c r="O62" s="192">
        <v>10</v>
      </c>
      <c r="P62" s="193">
        <v>275</v>
      </c>
      <c r="Q62" s="193">
        <v>94.96</v>
      </c>
      <c r="R62" s="193">
        <f t="shared" si="6"/>
        <v>305.55555555555554</v>
      </c>
      <c r="S62" s="113">
        <v>0.8</v>
      </c>
      <c r="T62" s="194">
        <v>0.75</v>
      </c>
    </row>
    <row r="63" spans="1:20" s="6" customFormat="1" ht="32.1" hidden="1" customHeight="1">
      <c r="A63" s="13"/>
      <c r="B63" s="313" t="str">
        <f t="shared" si="3"/>
        <v>いちご</v>
      </c>
      <c r="C63" s="327"/>
      <c r="D63" s="316">
        <f t="shared" si="12"/>
        <v>0</v>
      </c>
      <c r="E63" s="317">
        <f t="shared" si="13"/>
        <v>0</v>
      </c>
      <c r="F63" s="335">
        <f t="shared" si="7"/>
        <v>730</v>
      </c>
      <c r="G63" s="329">
        <v>0</v>
      </c>
      <c r="H63" s="336">
        <f t="shared" si="4"/>
        <v>730</v>
      </c>
      <c r="I63" s="337">
        <f t="shared" si="5"/>
        <v>0</v>
      </c>
      <c r="L63" s="158" t="s">
        <v>185</v>
      </c>
      <c r="M63" s="239" t="s">
        <v>155</v>
      </c>
      <c r="N63" s="159" t="s">
        <v>98</v>
      </c>
      <c r="O63" s="192">
        <v>10</v>
      </c>
      <c r="P63" s="193">
        <v>657</v>
      </c>
      <c r="Q63" s="193">
        <f t="shared" ref="Q63:Q64" si="20">P63*2/3</f>
        <v>438</v>
      </c>
      <c r="R63" s="193">
        <f t="shared" si="6"/>
        <v>730</v>
      </c>
      <c r="S63" s="113">
        <v>0.8</v>
      </c>
      <c r="T63" s="194">
        <f t="shared" ref="T63:T73" si="21">2/3</f>
        <v>0.66666666666666663</v>
      </c>
    </row>
    <row r="64" spans="1:20" s="6" customFormat="1" ht="32.1" hidden="1" customHeight="1">
      <c r="A64" s="13"/>
      <c r="B64" s="313" t="str">
        <f t="shared" si="3"/>
        <v>すいか</v>
      </c>
      <c r="C64" s="327"/>
      <c r="D64" s="316">
        <f t="shared" si="12"/>
        <v>0</v>
      </c>
      <c r="E64" s="317">
        <f t="shared" si="13"/>
        <v>0</v>
      </c>
      <c r="F64" s="335">
        <f t="shared" si="7"/>
        <v>136.11111111111111</v>
      </c>
      <c r="G64" s="329">
        <v>0</v>
      </c>
      <c r="H64" s="336">
        <f t="shared" si="4"/>
        <v>136.11111111111111</v>
      </c>
      <c r="I64" s="337">
        <f t="shared" si="5"/>
        <v>0</v>
      </c>
      <c r="L64" s="158" t="s">
        <v>185</v>
      </c>
      <c r="M64" s="239" t="s">
        <v>155</v>
      </c>
      <c r="N64" s="159" t="s">
        <v>108</v>
      </c>
      <c r="O64" s="192">
        <v>10</v>
      </c>
      <c r="P64" s="193">
        <v>122.5</v>
      </c>
      <c r="Q64" s="193">
        <f t="shared" si="20"/>
        <v>81.666666666666671</v>
      </c>
      <c r="R64" s="193">
        <f t="shared" si="6"/>
        <v>136.11111111111111</v>
      </c>
      <c r="S64" s="113">
        <v>0.8</v>
      </c>
      <c r="T64" s="194">
        <f t="shared" si="21"/>
        <v>0.66666666666666663</v>
      </c>
    </row>
    <row r="65" spans="1:20" s="6" customFormat="1" ht="32.1" hidden="1" customHeight="1">
      <c r="A65" s="13"/>
      <c r="B65" s="313" t="str">
        <f t="shared" ref="B65:B75" si="22">N65</f>
        <v>メロン</v>
      </c>
      <c r="C65" s="327"/>
      <c r="D65" s="316">
        <f t="shared" si="12"/>
        <v>0</v>
      </c>
      <c r="E65" s="317">
        <f t="shared" si="13"/>
        <v>0</v>
      </c>
      <c r="F65" s="335">
        <f t="shared" si="7"/>
        <v>298.33333333333331</v>
      </c>
      <c r="G65" s="329">
        <v>0</v>
      </c>
      <c r="H65" s="336">
        <f t="shared" si="4"/>
        <v>298.33333333333331</v>
      </c>
      <c r="I65" s="337">
        <f t="shared" si="5"/>
        <v>0</v>
      </c>
      <c r="L65" s="158" t="s">
        <v>185</v>
      </c>
      <c r="M65" s="239" t="s">
        <v>155</v>
      </c>
      <c r="N65" s="159" t="s">
        <v>115</v>
      </c>
      <c r="O65" s="192">
        <v>10</v>
      </c>
      <c r="P65" s="193">
        <v>268.5</v>
      </c>
      <c r="Q65" s="193">
        <v>208.45</v>
      </c>
      <c r="R65" s="193">
        <f t="shared" si="6"/>
        <v>298.33333333333331</v>
      </c>
      <c r="S65" s="113">
        <v>0.8</v>
      </c>
      <c r="T65" s="194">
        <f t="shared" si="21"/>
        <v>0.66666666666666663</v>
      </c>
    </row>
    <row r="66" spans="1:20" s="6" customFormat="1" ht="32.1" hidden="1" customHeight="1">
      <c r="A66" s="13"/>
      <c r="B66" s="339" t="str">
        <f t="shared" si="22"/>
        <v>生しいたけ</v>
      </c>
      <c r="C66" s="327"/>
      <c r="D66" s="316">
        <f t="shared" si="12"/>
        <v>0</v>
      </c>
      <c r="E66" s="317">
        <f t="shared" si="13"/>
        <v>0</v>
      </c>
      <c r="F66" s="335">
        <f t="shared" si="7"/>
        <v>971.66666666666663</v>
      </c>
      <c r="G66" s="329">
        <v>0</v>
      </c>
      <c r="H66" s="340">
        <f t="shared" si="4"/>
        <v>971.66666666666663</v>
      </c>
      <c r="I66" s="319">
        <f t="shared" si="5"/>
        <v>0</v>
      </c>
      <c r="L66" s="158" t="s">
        <v>185</v>
      </c>
      <c r="M66" s="239" t="s">
        <v>155</v>
      </c>
      <c r="N66" s="159" t="s">
        <v>252</v>
      </c>
      <c r="O66" s="192">
        <v>10</v>
      </c>
      <c r="P66" s="193">
        <v>874.5</v>
      </c>
      <c r="Q66" s="193">
        <f t="shared" ref="Q66" si="23">P66*2/3</f>
        <v>583</v>
      </c>
      <c r="R66" s="193">
        <f t="shared" si="6"/>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7"/>
        <v>482.77777777777777</v>
      </c>
      <c r="G67" s="329">
        <v>0</v>
      </c>
      <c r="H67" s="340">
        <f t="shared" si="4"/>
        <v>482.77777777777777</v>
      </c>
      <c r="I67" s="319">
        <f t="shared" si="5"/>
        <v>0</v>
      </c>
      <c r="L67" s="158" t="s">
        <v>185</v>
      </c>
      <c r="M67" s="239" t="s">
        <v>155</v>
      </c>
      <c r="N67" s="159" t="s">
        <v>117</v>
      </c>
      <c r="O67" s="192">
        <v>10</v>
      </c>
      <c r="P67" s="193">
        <v>434.5</v>
      </c>
      <c r="Q67" s="193">
        <v>144.02000000000001</v>
      </c>
      <c r="R67" s="193">
        <f t="shared" si="6"/>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7"/>
        <v>1475.5555555555554</v>
      </c>
      <c r="G68" s="329">
        <v>0</v>
      </c>
      <c r="H68" s="340">
        <f t="shared" si="4"/>
        <v>1475.5555555555554</v>
      </c>
      <c r="I68" s="319">
        <f t="shared" si="5"/>
        <v>0</v>
      </c>
      <c r="L68" s="158" t="s">
        <v>185</v>
      </c>
      <c r="M68" s="239" t="s">
        <v>155</v>
      </c>
      <c r="N68" s="159" t="s">
        <v>253</v>
      </c>
      <c r="O68" s="192">
        <v>10</v>
      </c>
      <c r="P68" s="193">
        <v>1328</v>
      </c>
      <c r="Q68" s="193">
        <v>489.95</v>
      </c>
      <c r="R68" s="193">
        <f t="shared" si="6"/>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7"/>
        <v>1232.2222222222222</v>
      </c>
      <c r="G69" s="329">
        <v>0</v>
      </c>
      <c r="H69" s="340">
        <f t="shared" si="4"/>
        <v>1232.2222222222222</v>
      </c>
      <c r="I69" s="319">
        <f t="shared" si="5"/>
        <v>0</v>
      </c>
      <c r="L69" s="158" t="s">
        <v>185</v>
      </c>
      <c r="M69" s="239" t="s">
        <v>155</v>
      </c>
      <c r="N69" s="159" t="s">
        <v>254</v>
      </c>
      <c r="O69" s="192">
        <v>10</v>
      </c>
      <c r="P69" s="193">
        <v>1109</v>
      </c>
      <c r="Q69" s="193">
        <v>167.83</v>
      </c>
      <c r="R69" s="193">
        <f t="shared" si="6"/>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7"/>
        <v>286.66666666666669</v>
      </c>
      <c r="G70" s="329">
        <v>0</v>
      </c>
      <c r="H70" s="340">
        <f t="shared" si="4"/>
        <v>286.66666666666669</v>
      </c>
      <c r="I70" s="319">
        <f t="shared" si="5"/>
        <v>0</v>
      </c>
      <c r="L70" s="158" t="s">
        <v>185</v>
      </c>
      <c r="M70" s="239" t="s">
        <v>155</v>
      </c>
      <c r="N70" s="159" t="s">
        <v>255</v>
      </c>
      <c r="O70" s="192">
        <v>10</v>
      </c>
      <c r="P70" s="193">
        <v>258</v>
      </c>
      <c r="Q70" s="193">
        <f t="shared" ref="Q70:Q73" si="24">P70*2/3</f>
        <v>172</v>
      </c>
      <c r="R70" s="193">
        <f t="shared" si="6"/>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7"/>
        <v>670.55555555555554</v>
      </c>
      <c r="G71" s="329">
        <v>0</v>
      </c>
      <c r="H71" s="340">
        <f t="shared" si="4"/>
        <v>670.55555555555554</v>
      </c>
      <c r="I71" s="319">
        <f t="shared" si="5"/>
        <v>0</v>
      </c>
      <c r="L71" s="158" t="s">
        <v>185</v>
      </c>
      <c r="M71" s="239" t="s">
        <v>155</v>
      </c>
      <c r="N71" s="159" t="s">
        <v>100</v>
      </c>
      <c r="O71" s="192">
        <v>10</v>
      </c>
      <c r="P71" s="193">
        <v>603.5</v>
      </c>
      <c r="Q71" s="193">
        <f t="shared" si="24"/>
        <v>402.33333333333331</v>
      </c>
      <c r="R71" s="193">
        <f t="shared" si="6"/>
        <v>670.55555555555554</v>
      </c>
      <c r="S71" s="113">
        <v>0.8</v>
      </c>
      <c r="T71" s="194">
        <f t="shared" si="21"/>
        <v>0.66666666666666663</v>
      </c>
    </row>
    <row r="72" spans="1:20" s="6" customFormat="1" ht="32.1" hidden="1" customHeight="1">
      <c r="A72" s="13"/>
      <c r="B72" s="339" t="str">
        <f t="shared" si="22"/>
        <v>らっきょう（調製）</v>
      </c>
      <c r="C72" s="327"/>
      <c r="D72" s="316">
        <f t="shared" si="12"/>
        <v>0</v>
      </c>
      <c r="E72" s="317">
        <f t="shared" si="13"/>
        <v>0</v>
      </c>
      <c r="F72" s="335">
        <f t="shared" si="7"/>
        <v>474.44444444444446</v>
      </c>
      <c r="G72" s="329">
        <v>0</v>
      </c>
      <c r="H72" s="340">
        <f t="shared" si="4"/>
        <v>474.44444444444446</v>
      </c>
      <c r="I72" s="319">
        <f t="shared" si="5"/>
        <v>0</v>
      </c>
      <c r="L72" s="158" t="s">
        <v>185</v>
      </c>
      <c r="M72" s="239" t="s">
        <v>155</v>
      </c>
      <c r="N72" s="159" t="s">
        <v>256</v>
      </c>
      <c r="O72" s="192">
        <v>10</v>
      </c>
      <c r="P72" s="193">
        <v>427</v>
      </c>
      <c r="Q72" s="193">
        <f t="shared" si="24"/>
        <v>284.66666666666669</v>
      </c>
      <c r="R72" s="193">
        <f t="shared" si="6"/>
        <v>474.44444444444446</v>
      </c>
      <c r="S72" s="113">
        <v>0.8</v>
      </c>
      <c r="T72" s="194">
        <f t="shared" si="21"/>
        <v>0.66666666666666663</v>
      </c>
    </row>
    <row r="73" spans="1:20" s="6" customFormat="1" ht="32.1" hidden="1" customHeight="1">
      <c r="A73" s="13"/>
      <c r="B73" s="339" t="str">
        <f t="shared" si="22"/>
        <v>らっきょう（未調製）</v>
      </c>
      <c r="C73" s="327"/>
      <c r="D73" s="316">
        <f t="shared" si="12"/>
        <v>0</v>
      </c>
      <c r="E73" s="317">
        <f t="shared" si="13"/>
        <v>0</v>
      </c>
      <c r="F73" s="335">
        <f t="shared" si="7"/>
        <v>302.77777777777777</v>
      </c>
      <c r="G73" s="329">
        <v>0</v>
      </c>
      <c r="H73" s="340">
        <f t="shared" si="4"/>
        <v>302.77777777777777</v>
      </c>
      <c r="I73" s="319">
        <f t="shared" si="5"/>
        <v>0</v>
      </c>
      <c r="L73" s="158" t="s">
        <v>185</v>
      </c>
      <c r="M73" s="239" t="s">
        <v>155</v>
      </c>
      <c r="N73" s="159" t="s">
        <v>257</v>
      </c>
      <c r="O73" s="192">
        <v>10</v>
      </c>
      <c r="P73" s="193">
        <v>272.5</v>
      </c>
      <c r="Q73" s="193">
        <f t="shared" si="24"/>
        <v>181.66666666666666</v>
      </c>
      <c r="R73" s="193">
        <f t="shared" si="6"/>
        <v>302.77777777777777</v>
      </c>
      <c r="S73" s="113">
        <v>0.8</v>
      </c>
      <c r="T73" s="194">
        <f t="shared" si="21"/>
        <v>0.66666666666666663</v>
      </c>
    </row>
    <row r="74" spans="1:20" s="6" customFormat="1" ht="32.1" customHeight="1">
      <c r="A74" s="13"/>
      <c r="B74" s="339" t="str">
        <f t="shared" si="22"/>
        <v>夏だいこん</v>
      </c>
      <c r="C74" s="327"/>
      <c r="D74" s="316">
        <f t="shared" si="12"/>
        <v>0</v>
      </c>
      <c r="E74" s="317">
        <f t="shared" si="13"/>
        <v>0</v>
      </c>
      <c r="F74" s="335">
        <f t="shared" si="7"/>
        <v>100</v>
      </c>
      <c r="G74" s="329">
        <v>0</v>
      </c>
      <c r="H74" s="340">
        <f t="shared" si="4"/>
        <v>100</v>
      </c>
      <c r="I74" s="319">
        <f t="shared" si="5"/>
        <v>0</v>
      </c>
      <c r="L74" s="158" t="s">
        <v>184</v>
      </c>
      <c r="M74" s="239" t="s">
        <v>432</v>
      </c>
      <c r="N74" s="159" t="s">
        <v>439</v>
      </c>
      <c r="O74" s="192">
        <v>2320</v>
      </c>
      <c r="P74" s="193">
        <v>90</v>
      </c>
      <c r="Q74" s="193">
        <v>59.89</v>
      </c>
      <c r="R74" s="193">
        <f t="shared" si="6"/>
        <v>100</v>
      </c>
      <c r="S74" s="113">
        <v>0.8</v>
      </c>
      <c r="T74" s="194">
        <v>0.75</v>
      </c>
    </row>
    <row r="75" spans="1:20" s="6" customFormat="1" ht="32.1" hidden="1" customHeight="1" thickBot="1">
      <c r="A75" s="13"/>
      <c r="B75" s="100">
        <f t="shared" si="22"/>
        <v>0</v>
      </c>
      <c r="C75" s="179"/>
      <c r="D75" s="141">
        <f t="shared" si="12"/>
        <v>0</v>
      </c>
      <c r="E75" s="52">
        <f t="shared" si="13"/>
        <v>0</v>
      </c>
      <c r="F75" s="237">
        <f t="shared" si="7"/>
        <v>0</v>
      </c>
      <c r="G75" s="114">
        <v>0</v>
      </c>
      <c r="H75" s="187">
        <f t="shared" si="4"/>
        <v>0</v>
      </c>
      <c r="I75" s="28">
        <f t="shared" si="5"/>
        <v>0</v>
      </c>
      <c r="L75" s="160" t="s">
        <v>185</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election activeCell="D15" sqref="D15"/>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370</v>
      </c>
    </row>
    <row r="4" spans="2:13" ht="21.75" customHeight="1" thickBot="1">
      <c r="B4" s="254" t="s">
        <v>349</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320</v>
      </c>
    </row>
    <row r="11" spans="2:13">
      <c r="B11" s="2" t="s">
        <v>321</v>
      </c>
    </row>
    <row r="12" spans="2:13" ht="4.5" customHeight="1"/>
    <row r="13" spans="2:13">
      <c r="B13" s="67" t="s">
        <v>36</v>
      </c>
      <c r="C13" s="67"/>
      <c r="D13" s="99"/>
      <c r="E13" s="99"/>
      <c r="L13" s="66" t="s">
        <v>35</v>
      </c>
      <c r="M13" s="66"/>
    </row>
    <row r="14" spans="2:13">
      <c r="B14" s="402" t="s">
        <v>318</v>
      </c>
      <c r="C14" s="402"/>
      <c r="D14" s="402"/>
      <c r="E14" s="402"/>
      <c r="G14" s="398" t="s">
        <v>34</v>
      </c>
      <c r="H14" s="399"/>
      <c r="I14" s="399"/>
      <c r="J14" s="400"/>
      <c r="L14" s="256" t="s">
        <v>7</v>
      </c>
    </row>
    <row r="15" spans="2:13" ht="102.75" customHeight="1">
      <c r="B15" s="202" t="s">
        <v>165</v>
      </c>
      <c r="C15" s="202" t="s">
        <v>441</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01" t="s">
        <v>319</v>
      </c>
      <c r="C20" s="401"/>
      <c r="D20" s="401"/>
      <c r="E20" s="401"/>
      <c r="G20" s="398" t="s">
        <v>34</v>
      </c>
      <c r="H20" s="399"/>
      <c r="I20" s="399"/>
      <c r="J20" s="400"/>
      <c r="L20" s="256" t="s">
        <v>7</v>
      </c>
    </row>
    <row r="21" spans="2:13" ht="102.75" customHeight="1">
      <c r="B21" s="203" t="s">
        <v>348</v>
      </c>
      <c r="C21" s="203" t="s">
        <v>172</v>
      </c>
      <c r="D21" s="203" t="s">
        <v>186</v>
      </c>
      <c r="E21" s="203" t="s">
        <v>357</v>
      </c>
      <c r="F21" s="59"/>
      <c r="G21" s="203" t="s">
        <v>80</v>
      </c>
      <c r="H21" s="203" t="s">
        <v>70</v>
      </c>
      <c r="I21" s="203" t="s">
        <v>38</v>
      </c>
      <c r="J21" s="203" t="s">
        <v>366</v>
      </c>
      <c r="K21" s="59"/>
      <c r="L21" s="203" t="s">
        <v>369</v>
      </c>
    </row>
    <row r="22" spans="2:13" s="25" customFormat="1" ht="16.5" thickBot="1">
      <c r="B22" s="34" t="s">
        <v>351</v>
      </c>
      <c r="C22" s="34" t="s">
        <v>352</v>
      </c>
      <c r="D22" s="34" t="s">
        <v>354</v>
      </c>
      <c r="E22" s="36" t="s">
        <v>356</v>
      </c>
      <c r="G22" s="34" t="s">
        <v>359</v>
      </c>
      <c r="H22" s="34" t="s">
        <v>361</v>
      </c>
      <c r="I22" s="34" t="s">
        <v>363</v>
      </c>
      <c r="J22" s="36" t="s">
        <v>365</v>
      </c>
      <c r="L22" s="36" t="s">
        <v>368</v>
      </c>
    </row>
    <row r="23" spans="2:13" s="26" customFormat="1" ht="24" customHeight="1" thickBot="1">
      <c r="B23" s="33">
        <f>'パターン3-1-2'!B14</f>
        <v>0</v>
      </c>
      <c r="C23" s="33">
        <f>'パターン3-1-2'!B18</f>
        <v>0</v>
      </c>
      <c r="D23" s="35">
        <f>'パターン3-1-2'!C18</f>
        <v>0</v>
      </c>
      <c r="E23" s="37">
        <f>'パターン3-1-2'!D18</f>
        <v>0</v>
      </c>
      <c r="G23" s="33">
        <f>'パターン3-2'!K11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292</v>
      </c>
      <c r="C2" s="2"/>
      <c r="D2" s="2"/>
      <c r="E2" s="2"/>
      <c r="H2" s="2"/>
    </row>
    <row r="3" spans="2:8">
      <c r="B3" s="2"/>
      <c r="C3" s="2"/>
      <c r="D3" s="2"/>
      <c r="E3" s="2"/>
      <c r="H3" s="2"/>
    </row>
    <row r="4" spans="2:8" ht="15.75" customHeight="1">
      <c r="B4" s="254" t="s">
        <v>293</v>
      </c>
      <c r="C4" s="2"/>
      <c r="D4" s="2"/>
      <c r="E4" s="2"/>
      <c r="H4" s="2"/>
    </row>
    <row r="5" spans="2:8" ht="15.75" customHeight="1" thickBot="1">
      <c r="B5" s="2" t="s">
        <v>294</v>
      </c>
      <c r="C5" s="2"/>
      <c r="D5" s="2"/>
      <c r="E5" s="2"/>
      <c r="H5" s="2"/>
    </row>
    <row r="6" spans="2:8" ht="30" customHeight="1" thickBot="1">
      <c r="B6" s="107"/>
      <c r="C6" s="101" t="s">
        <v>261</v>
      </c>
      <c r="D6" s="2"/>
      <c r="E6" s="2"/>
      <c r="H6" s="2"/>
    </row>
    <row r="7" spans="2:8" ht="15.75" customHeight="1">
      <c r="B7" s="101"/>
      <c r="C7" s="2"/>
      <c r="D7" s="2"/>
      <c r="E7" s="2"/>
      <c r="H7" s="2"/>
    </row>
    <row r="8" spans="2:8">
      <c r="B8" s="2" t="s">
        <v>295</v>
      </c>
      <c r="C8" s="2"/>
      <c r="D8" s="3" t="s">
        <v>156</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296</v>
      </c>
      <c r="C12" s="2"/>
      <c r="D12" s="2"/>
      <c r="E12" s="2"/>
      <c r="H12" s="2"/>
    </row>
    <row r="13" spans="2:8" ht="15.75" customHeight="1" thickBot="1">
      <c r="B13" s="2" t="s">
        <v>297</v>
      </c>
      <c r="C13" s="2"/>
      <c r="D13" s="2"/>
      <c r="E13" s="2"/>
      <c r="H13" s="2"/>
    </row>
    <row r="14" spans="2:8" ht="30" customHeight="1" thickBot="1">
      <c r="B14" s="107"/>
      <c r="C14" s="101" t="s">
        <v>261</v>
      </c>
      <c r="D14" s="108"/>
      <c r="E14" s="2"/>
      <c r="H14" s="2"/>
    </row>
    <row r="15" spans="2:8" ht="15.75" customHeight="1">
      <c r="B15" s="101"/>
      <c r="C15" s="2"/>
      <c r="D15" s="2"/>
      <c r="E15" s="2"/>
      <c r="H15" s="2"/>
    </row>
    <row r="16" spans="2:8">
      <c r="B16" s="2" t="s">
        <v>298</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338</v>
      </c>
      <c r="C2" s="2"/>
      <c r="D2" s="2"/>
      <c r="E2" s="2"/>
      <c r="F2" s="2"/>
      <c r="G2" s="3"/>
      <c r="H2" s="2"/>
    </row>
    <row r="3" spans="2:8" ht="10.5" customHeight="1">
      <c r="B3" s="2"/>
      <c r="C3" s="2"/>
      <c r="D3" s="2"/>
      <c r="E3" s="2"/>
      <c r="F3" s="2"/>
      <c r="G3" s="3"/>
      <c r="H3" s="2"/>
    </row>
    <row r="4" spans="2:8">
      <c r="B4" s="254" t="s">
        <v>306</v>
      </c>
      <c r="C4" s="2"/>
      <c r="D4" s="2"/>
      <c r="E4" s="2"/>
      <c r="F4" s="2"/>
      <c r="G4" s="2"/>
      <c r="H4" s="2"/>
    </row>
    <row r="5" spans="2:8">
      <c r="B5" s="2" t="s">
        <v>307</v>
      </c>
      <c r="C5" s="2"/>
      <c r="D5" s="2"/>
      <c r="E5" s="2"/>
      <c r="F5" s="2"/>
      <c r="G5" s="2"/>
      <c r="H5" s="2"/>
    </row>
    <row r="6" spans="2:8" ht="19.5">
      <c r="B6" s="252" t="s">
        <v>299</v>
      </c>
      <c r="C6" s="2"/>
      <c r="D6" s="2"/>
      <c r="E6" s="2"/>
      <c r="F6" s="2"/>
      <c r="G6" s="2"/>
      <c r="H6" s="2"/>
    </row>
    <row r="7" spans="2:8">
      <c r="B7" s="75" t="s">
        <v>381</v>
      </c>
      <c r="C7" s="2"/>
      <c r="D7" s="2"/>
      <c r="E7" s="2"/>
      <c r="F7" s="2"/>
      <c r="G7" s="2"/>
      <c r="H7" s="2"/>
    </row>
    <row r="8" spans="2:8" ht="15.75" customHeight="1">
      <c r="B8" s="2" t="s">
        <v>376</v>
      </c>
      <c r="C8" s="2"/>
      <c r="D8" s="2"/>
      <c r="E8" s="4"/>
      <c r="F8" s="4"/>
      <c r="G8" s="74"/>
      <c r="H8" s="2"/>
    </row>
    <row r="9" spans="2:8" ht="27" customHeight="1">
      <c r="B9" s="253" t="s">
        <v>300</v>
      </c>
      <c r="C9" s="2"/>
      <c r="D9" s="2"/>
      <c r="E9" s="4"/>
      <c r="F9" s="4"/>
      <c r="G9" s="74"/>
      <c r="H9" s="2"/>
    </row>
    <row r="10" spans="2:8" ht="15.75" customHeight="1">
      <c r="B10" s="75" t="s">
        <v>382</v>
      </c>
      <c r="C10" s="2"/>
      <c r="D10" s="2"/>
      <c r="E10" s="4"/>
      <c r="F10" s="4"/>
      <c r="G10" s="74"/>
      <c r="H10" s="2"/>
    </row>
    <row r="11" spans="2:8">
      <c r="B11" s="2"/>
      <c r="C11" s="2"/>
      <c r="D11" s="2"/>
      <c r="E11" s="2"/>
      <c r="F11" s="2"/>
      <c r="G11" s="2"/>
      <c r="H11" s="2"/>
    </row>
    <row r="12" spans="2:8">
      <c r="B12" s="254" t="s">
        <v>303</v>
      </c>
      <c r="C12" s="3" t="s">
        <v>304</v>
      </c>
      <c r="D12" s="2" t="s">
        <v>305</v>
      </c>
      <c r="E12" s="2"/>
      <c r="G12" s="2"/>
      <c r="H12" s="2"/>
    </row>
    <row r="13" spans="2:8">
      <c r="B13" s="2" t="s">
        <v>44</v>
      </c>
      <c r="C13" s="3" t="s">
        <v>45</v>
      </c>
      <c r="D13" s="2"/>
      <c r="E13" s="2"/>
      <c r="G13" s="2"/>
      <c r="H13" s="2"/>
    </row>
    <row r="14" spans="2:8" ht="32.25" thickBot="1">
      <c r="B14" s="218" t="s">
        <v>46</v>
      </c>
      <c r="C14" s="219" t="s">
        <v>262</v>
      </c>
      <c r="D14" s="2"/>
      <c r="E14" s="2"/>
      <c r="G14" s="74"/>
      <c r="H14" s="2"/>
    </row>
    <row r="15" spans="2:8" ht="30" customHeight="1" thickBot="1">
      <c r="B15" s="145" t="s">
        <v>427</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301</v>
      </c>
      <c r="C20" s="109"/>
      <c r="D20" s="2"/>
      <c r="E20" s="2"/>
      <c r="F20" s="2"/>
      <c r="G20" s="74"/>
      <c r="H20" s="2"/>
    </row>
    <row r="21" spans="2:8" ht="30" hidden="1" customHeight="1" thickBot="1">
      <c r="B21" s="146" t="s">
        <v>302</v>
      </c>
      <c r="C21" s="109"/>
      <c r="D21" s="2"/>
      <c r="E21" s="2"/>
      <c r="F21" s="2"/>
      <c r="G21" s="74"/>
      <c r="H21" s="2"/>
    </row>
    <row r="22" spans="2:8" ht="15.75" customHeight="1">
      <c r="B22" s="2"/>
      <c r="C22" s="2"/>
      <c r="D22" s="2"/>
      <c r="E22" s="2"/>
      <c r="F22" s="2"/>
      <c r="G22" s="2"/>
      <c r="H22" s="2"/>
    </row>
    <row r="23" spans="2:8">
      <c r="B23" s="2" t="s">
        <v>308</v>
      </c>
      <c r="C23" s="2"/>
      <c r="E23" s="3"/>
      <c r="F23" s="3"/>
      <c r="G23" s="72"/>
      <c r="H23" s="2"/>
    </row>
    <row r="24" spans="2:8">
      <c r="B24" s="2" t="s">
        <v>428</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309</v>
      </c>
      <c r="C28" s="2"/>
      <c r="D28" s="4"/>
      <c r="E28" s="4"/>
      <c r="F28" s="4"/>
      <c r="G28" s="74"/>
      <c r="H28" s="2"/>
    </row>
    <row r="29" spans="2:8" ht="15.75" customHeight="1">
      <c r="B29" s="2" t="s">
        <v>310</v>
      </c>
      <c r="C29" s="2"/>
      <c r="D29" s="4"/>
      <c r="E29" s="4"/>
      <c r="F29" s="4"/>
      <c r="G29" s="74"/>
      <c r="H29" s="2"/>
    </row>
    <row r="30" spans="2:8" ht="15.75" customHeight="1" thickBot="1">
      <c r="B30" s="2" t="s">
        <v>311</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298</v>
      </c>
      <c r="E33" s="3" t="s">
        <v>45</v>
      </c>
      <c r="G33" s="74"/>
      <c r="H33" s="2"/>
    </row>
    <row r="34" spans="2:8" ht="32.25" thickBot="1">
      <c r="B34" s="203" t="str">
        <f>"過去の"&amp;"収入金額"&amp;CHAR(10)&amp;"("&amp;'パターン2-1'!$B$31&amp;")"</f>
        <v>過去の収入金額
(平成28年)</v>
      </c>
      <c r="C34" s="203" t="s">
        <v>163</v>
      </c>
      <c r="D34" s="203" t="s">
        <v>164</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371</v>
      </c>
      <c r="C37" s="2"/>
      <c r="D37" s="4"/>
      <c r="E37" s="4"/>
      <c r="F37" s="4"/>
      <c r="G37" s="74"/>
      <c r="H37" s="2"/>
    </row>
    <row r="38" spans="2:8" ht="15.75" hidden="1" customHeight="1">
      <c r="B38" s="2" t="s">
        <v>372</v>
      </c>
      <c r="C38" s="2"/>
      <c r="D38" s="4"/>
      <c r="E38" s="4"/>
      <c r="F38" s="4"/>
      <c r="G38" s="74"/>
      <c r="H38" s="2"/>
    </row>
    <row r="39" spans="2:8" hidden="1">
      <c r="B39" s="2" t="s">
        <v>308</v>
      </c>
      <c r="C39" s="2"/>
      <c r="E39" s="3"/>
      <c r="F39" s="3"/>
      <c r="G39" s="72"/>
      <c r="H39" s="2"/>
    </row>
    <row r="40" spans="2:8" hidden="1">
      <c r="B40" s="2" t="s">
        <v>315</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298</v>
      </c>
      <c r="E44" s="3" t="s">
        <v>35</v>
      </c>
      <c r="G44" s="74"/>
      <c r="H44" s="2"/>
    </row>
    <row r="45" spans="2:8" ht="16.5" hidden="1" thickBot="1">
      <c r="B45" s="203" t="s">
        <v>316</v>
      </c>
      <c r="C45" s="203" t="s">
        <v>163</v>
      </c>
      <c r="D45" s="203" t="s">
        <v>164</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373</v>
      </c>
      <c r="C48" s="2"/>
      <c r="D48" s="4"/>
      <c r="E48" s="4"/>
      <c r="F48" s="4"/>
      <c r="G48" s="74"/>
      <c r="H48" s="2"/>
    </row>
    <row r="49" spans="2:8" ht="15.75" hidden="1" customHeight="1">
      <c r="B49" s="2" t="s">
        <v>374</v>
      </c>
      <c r="C49" s="2"/>
      <c r="D49" s="4"/>
      <c r="E49" s="4"/>
      <c r="F49" s="4"/>
      <c r="G49" s="74"/>
      <c r="H49" s="2"/>
    </row>
    <row r="50" spans="2:8" hidden="1">
      <c r="B50" s="2" t="s">
        <v>308</v>
      </c>
      <c r="C50" s="2"/>
      <c r="E50" s="3"/>
      <c r="F50" s="3"/>
      <c r="G50" s="72"/>
      <c r="H50" s="2"/>
    </row>
    <row r="51" spans="2:8" hidden="1">
      <c r="B51" s="2" t="s">
        <v>317</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298</v>
      </c>
      <c r="E55" s="3" t="s">
        <v>35</v>
      </c>
      <c r="G55" s="74"/>
      <c r="H55" s="2"/>
    </row>
    <row r="56" spans="2:8" ht="16.5" hidden="1" thickBot="1">
      <c r="B56" s="203" t="s">
        <v>316</v>
      </c>
      <c r="C56" s="203" t="s">
        <v>163</v>
      </c>
      <c r="D56" s="203" t="s">
        <v>164</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312</v>
      </c>
      <c r="C59" s="2"/>
      <c r="D59" s="2"/>
      <c r="E59" s="72"/>
      <c r="F59" s="72"/>
      <c r="G59" s="72"/>
      <c r="H59" s="2"/>
    </row>
    <row r="60" spans="2:8">
      <c r="B60" s="76" t="s">
        <v>313</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314</v>
      </c>
      <c r="C64" s="2"/>
      <c r="D64" s="2"/>
      <c r="E64" s="4"/>
      <c r="F64" s="4"/>
      <c r="G64" s="74"/>
      <c r="H64" s="2"/>
    </row>
    <row r="65" spans="2:8" ht="15.75" customHeight="1">
      <c r="B65" s="76" t="s">
        <v>377</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194</v>
      </c>
      <c r="C7" s="380" t="s">
        <v>195</v>
      </c>
      <c r="D7" s="380" t="s">
        <v>173</v>
      </c>
      <c r="E7" s="378" t="s">
        <v>196</v>
      </c>
      <c r="F7" s="379"/>
      <c r="G7" s="367" t="s">
        <v>197</v>
      </c>
    </row>
    <row r="8" spans="1:10" s="88" customFormat="1" ht="15.75">
      <c r="A8" s="87"/>
      <c r="B8" s="197"/>
      <c r="C8" s="381"/>
      <c r="D8" s="381"/>
      <c r="E8" s="198" t="s">
        <v>54</v>
      </c>
      <c r="F8" s="199" t="s">
        <v>55</v>
      </c>
      <c r="G8" s="368"/>
      <c r="J8" s="87" t="s">
        <v>385</v>
      </c>
    </row>
    <row r="9" spans="1:10" s="88" customFormat="1" ht="15" customHeight="1">
      <c r="A9" s="87"/>
      <c r="B9" s="369" t="s">
        <v>263</v>
      </c>
      <c r="C9" s="372" t="s">
        <v>37</v>
      </c>
      <c r="D9" s="373"/>
      <c r="E9" s="373"/>
      <c r="F9" s="373"/>
      <c r="G9" s="374"/>
      <c r="J9" s="87" t="s">
        <v>404</v>
      </c>
    </row>
    <row r="10" spans="1:10" s="88" customFormat="1" ht="15" customHeight="1">
      <c r="A10" s="87"/>
      <c r="B10" s="370"/>
      <c r="C10" s="375"/>
      <c r="D10" s="376"/>
      <c r="E10" s="376"/>
      <c r="F10" s="376"/>
      <c r="G10" s="377"/>
      <c r="J10" s="87" t="s">
        <v>386</v>
      </c>
    </row>
    <row r="11" spans="1:10" s="91" customFormat="1" ht="30" customHeight="1" thickBot="1">
      <c r="A11" s="89"/>
      <c r="B11" s="371"/>
      <c r="C11" s="121">
        <f>SUM(C12:C1011)</f>
        <v>0</v>
      </c>
      <c r="D11" s="121">
        <f>SUM(D12:D1011)</f>
        <v>0</v>
      </c>
      <c r="E11" s="121">
        <f>SUM(E12:E1011)</f>
        <v>0</v>
      </c>
      <c r="F11" s="128">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'パターン2-1'!B15</f>
        <v>平成29年</v>
      </c>
      <c r="F2" s="77"/>
      <c r="G2" s="77"/>
    </row>
    <row r="3" spans="1:8" ht="15.75" customHeight="1">
      <c r="B3" s="81"/>
      <c r="C3" s="81"/>
      <c r="D3" s="77"/>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82" t="s">
        <v>174</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80" t="s">
        <v>195</v>
      </c>
      <c r="D7" s="380" t="s">
        <v>173</v>
      </c>
      <c r="E7" s="378" t="s">
        <v>196</v>
      </c>
      <c r="F7" s="379"/>
      <c r="G7" s="367" t="s">
        <v>199</v>
      </c>
    </row>
    <row r="8" spans="1:10" s="201" customFormat="1" ht="15.75">
      <c r="A8" s="200"/>
      <c r="B8" s="197"/>
      <c r="C8" s="381"/>
      <c r="D8" s="381"/>
      <c r="E8" s="198" t="s">
        <v>54</v>
      </c>
      <c r="F8" s="199" t="s">
        <v>55</v>
      </c>
      <c r="G8" s="368"/>
      <c r="J8" s="87" t="s">
        <v>385</v>
      </c>
    </row>
    <row r="9" spans="1:10" s="201" customFormat="1" ht="15" customHeight="1">
      <c r="A9" s="200"/>
      <c r="B9" s="369" t="s">
        <v>263</v>
      </c>
      <c r="C9" s="372" t="s">
        <v>37</v>
      </c>
      <c r="D9" s="373"/>
      <c r="E9" s="373"/>
      <c r="F9" s="373"/>
      <c r="G9" s="374"/>
      <c r="J9" s="87" t="s">
        <v>405</v>
      </c>
    </row>
    <row r="10" spans="1:10" s="201" customFormat="1" ht="15" customHeight="1">
      <c r="A10" s="200"/>
      <c r="B10" s="370"/>
      <c r="C10" s="375"/>
      <c r="D10" s="376"/>
      <c r="E10" s="376"/>
      <c r="F10" s="376"/>
      <c r="G10" s="377"/>
      <c r="J10" s="87" t="s">
        <v>386</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'パターン2-1'!B16</f>
        <v>平成28年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174</v>
      </c>
      <c r="C7" s="389" t="s">
        <v>59</v>
      </c>
      <c r="D7" s="389" t="s">
        <v>60</v>
      </c>
      <c r="E7" s="389" t="s">
        <v>61</v>
      </c>
      <c r="F7" s="389" t="s">
        <v>62</v>
      </c>
      <c r="G7" s="384" t="s">
        <v>200</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385</v>
      </c>
    </row>
    <row r="9" spans="1:10" s="88" customFormat="1" ht="15" customHeight="1">
      <c r="A9" s="87"/>
      <c r="B9" s="369" t="s">
        <v>263</v>
      </c>
      <c r="C9" s="372" t="s">
        <v>37</v>
      </c>
      <c r="D9" s="373"/>
      <c r="E9" s="373"/>
      <c r="F9" s="373"/>
      <c r="G9" s="374"/>
      <c r="J9" s="87" t="s">
        <v>405</v>
      </c>
    </row>
    <row r="10" spans="1:10" s="88" customFormat="1" ht="15" customHeight="1">
      <c r="A10" s="87"/>
      <c r="B10" s="370"/>
      <c r="C10" s="375"/>
      <c r="D10" s="376"/>
      <c r="E10" s="376"/>
      <c r="F10" s="376"/>
      <c r="G10" s="377"/>
      <c r="J10" s="87" t="s">
        <v>386</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2018-06-06T07:51:13Z</dcterms:modified>
</cp:coreProperties>
</file>